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60" firstSheet="6"/>
  </bookViews>
  <sheets>
    <sheet name="Меню" sheetId="3" r:id="rId1"/>
    <sheet name="Показатели ХЭХ" sheetId="4" r:id="rId2"/>
    <sheet name="ПВиЭЦ СанПиН" sheetId="5" r:id="rId3"/>
    <sheet name="ПВиЭЦ КрайСевер" sheetId="6" r:id="rId4"/>
    <sheet name="Выполнение норм" sheetId="19" r:id="rId5"/>
    <sheet name="Обоснование ХЭХ зима" sheetId="20" r:id="rId6"/>
    <sheet name="Адекватный ХЭХ лето" sheetId="21" r:id="rId7"/>
    <sheet name="Сезонные замены" sheetId="17" r:id="rId8"/>
    <sheet name="Варианты реализации" sheetId="18" r:id="rId9"/>
    <sheet name="структура" sheetId="2" r:id="rId10"/>
    <sheet name="Расчет ХЭХ нормы СанПиН 3590-20" sheetId="22" r:id="rId11"/>
    <sheet name="Лист1" sheetId="23" r:id="rId12"/>
  </sheets>
  <definedNames>
    <definedName name="_xlnm.Print_Area" localSheetId="3">'ПВиЭЦ КрайСевер'!$A$1:$O$73</definedName>
  </definedNames>
  <calcPr calcId="162913" iterateDelta="1E-4"/>
</workbook>
</file>

<file path=xl/calcChain.xml><?xml version="1.0" encoding="utf-8"?>
<calcChain xmlns="http://schemas.openxmlformats.org/spreadsheetml/2006/main">
  <c r="E24" i="4" l="1"/>
  <c r="F24" i="4"/>
  <c r="G24" i="4"/>
  <c r="I24" i="4"/>
  <c r="J24" i="4"/>
  <c r="K24" i="4"/>
  <c r="L24" i="4"/>
  <c r="M24" i="4"/>
  <c r="N24" i="4"/>
  <c r="O24" i="4"/>
  <c r="P24" i="4"/>
  <c r="C24" i="4"/>
  <c r="E23" i="4"/>
  <c r="F23" i="4"/>
  <c r="G23" i="4"/>
  <c r="I23" i="4"/>
  <c r="J23" i="4"/>
  <c r="K23" i="4"/>
  <c r="L23" i="4"/>
  <c r="M23" i="4"/>
  <c r="N23" i="4"/>
  <c r="O23" i="4"/>
  <c r="P23" i="4"/>
  <c r="C23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19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4" i="4"/>
  <c r="E9" i="4"/>
  <c r="F9" i="4"/>
  <c r="G9" i="4"/>
  <c r="H9" i="4"/>
  <c r="I9" i="4"/>
  <c r="J9" i="4"/>
  <c r="K9" i="4"/>
  <c r="L9" i="4"/>
  <c r="M9" i="4"/>
  <c r="N9" i="4"/>
  <c r="O9" i="4"/>
  <c r="P9" i="4"/>
  <c r="Q9" i="4"/>
  <c r="C9" i="4"/>
  <c r="I79" i="22"/>
  <c r="F79" i="22"/>
  <c r="K78" i="22"/>
  <c r="I78" i="22"/>
  <c r="F78" i="22"/>
  <c r="L77" i="22"/>
  <c r="I77" i="22"/>
  <c r="F77" i="22"/>
  <c r="I76" i="22"/>
  <c r="F76" i="22"/>
  <c r="I75" i="22"/>
  <c r="F75" i="22"/>
  <c r="L75" i="22"/>
  <c r="I74" i="22"/>
  <c r="L74" i="22"/>
  <c r="H71" i="22"/>
  <c r="L71" i="22"/>
  <c r="K70" i="22"/>
  <c r="K69" i="22"/>
  <c r="I69" i="22"/>
  <c r="F69" i="22"/>
  <c r="L69" i="22"/>
  <c r="K67" i="22"/>
  <c r="H67" i="22"/>
  <c r="E67" i="22"/>
  <c r="K66" i="22"/>
  <c r="H66" i="22"/>
  <c r="E66" i="22"/>
  <c r="L66" i="22"/>
  <c r="H65" i="22"/>
  <c r="E65" i="22"/>
  <c r="L64" i="22"/>
  <c r="H64" i="22"/>
  <c r="E64" i="22"/>
  <c r="H63" i="22"/>
  <c r="E63" i="22"/>
  <c r="H62" i="22"/>
  <c r="E62" i="22"/>
  <c r="L62" i="22"/>
  <c r="V60" i="22"/>
  <c r="R60" i="22"/>
  <c r="N60" i="22"/>
  <c r="I60" i="22"/>
  <c r="H61" i="22"/>
  <c r="E61" i="22"/>
  <c r="U60" i="22"/>
  <c r="T60" i="22"/>
  <c r="S60" i="22"/>
  <c r="Q60" i="22"/>
  <c r="P60" i="22"/>
  <c r="O60" i="22"/>
  <c r="M60" i="22"/>
  <c r="L60" i="22"/>
  <c r="K60" i="22"/>
  <c r="J60" i="22"/>
  <c r="G60" i="22"/>
  <c r="H60" i="22" s="1"/>
  <c r="F60" i="22"/>
  <c r="D60" i="22"/>
  <c r="E60" i="22" s="1"/>
  <c r="C60" i="22"/>
  <c r="K59" i="22"/>
  <c r="H59" i="22"/>
  <c r="E59" i="22"/>
  <c r="S57" i="22"/>
  <c r="O57" i="22"/>
  <c r="K58" i="22"/>
  <c r="H58" i="22"/>
  <c r="E58" i="22"/>
  <c r="L58" i="22"/>
  <c r="L57" i="22" s="1"/>
  <c r="V57" i="22"/>
  <c r="U57" i="22"/>
  <c r="T57" i="22"/>
  <c r="R57" i="22"/>
  <c r="Q57" i="22"/>
  <c r="P57" i="22"/>
  <c r="N57" i="22"/>
  <c r="M57" i="22"/>
  <c r="J57" i="22"/>
  <c r="G57" i="22"/>
  <c r="H57" i="22" s="1"/>
  <c r="L56" i="22"/>
  <c r="H56" i="22"/>
  <c r="E56" i="22"/>
  <c r="H55" i="22"/>
  <c r="E55" i="22"/>
  <c r="H54" i="22"/>
  <c r="E54" i="22"/>
  <c r="V53" i="22"/>
  <c r="U53" i="22"/>
  <c r="T53" i="22"/>
  <c r="S53" i="22"/>
  <c r="R53" i="22"/>
  <c r="Q53" i="22"/>
  <c r="P53" i="22"/>
  <c r="O53" i="22"/>
  <c r="N53" i="22"/>
  <c r="M53" i="22"/>
  <c r="K53" i="22"/>
  <c r="J53" i="22"/>
  <c r="D53" i="22"/>
  <c r="E53" i="22" s="1"/>
  <c r="C53" i="22"/>
  <c r="H52" i="22"/>
  <c r="L52" i="22"/>
  <c r="J50" i="22"/>
  <c r="H51" i="22"/>
  <c r="L51" i="22"/>
  <c r="V50" i="22"/>
  <c r="U50" i="22"/>
  <c r="T50" i="22"/>
  <c r="S50" i="22"/>
  <c r="R50" i="22"/>
  <c r="Q50" i="22"/>
  <c r="P50" i="22"/>
  <c r="O50" i="22"/>
  <c r="N50" i="22"/>
  <c r="M50" i="22"/>
  <c r="K50" i="22"/>
  <c r="H50" i="22"/>
  <c r="G50" i="22"/>
  <c r="C50" i="22"/>
  <c r="I49" i="22"/>
  <c r="L49" i="22"/>
  <c r="I48" i="22"/>
  <c r="F48" i="22"/>
  <c r="L48" i="22"/>
  <c r="I47" i="22"/>
  <c r="F47" i="22"/>
  <c r="I46" i="22"/>
  <c r="F46" i="22"/>
  <c r="I45" i="22"/>
  <c r="L45" i="22"/>
  <c r="S41" i="22"/>
  <c r="K44" i="22"/>
  <c r="K42" i="22" s="1"/>
  <c r="K41" i="22" s="1"/>
  <c r="I44" i="22"/>
  <c r="F44" i="22"/>
  <c r="L44" i="22"/>
  <c r="U41" i="22"/>
  <c r="Q41" i="22"/>
  <c r="M41" i="22"/>
  <c r="I43" i="22"/>
  <c r="F43" i="22"/>
  <c r="V41" i="22"/>
  <c r="R41" i="22"/>
  <c r="N41" i="22"/>
  <c r="J41" i="22"/>
  <c r="I42" i="22"/>
  <c r="F42" i="22"/>
  <c r="L42" i="22"/>
  <c r="T41" i="22"/>
  <c r="P41" i="22"/>
  <c r="O41" i="22"/>
  <c r="H41" i="22"/>
  <c r="G41" i="22"/>
  <c r="E41" i="22"/>
  <c r="D41" i="22"/>
  <c r="C41" i="22"/>
  <c r="L40" i="22"/>
  <c r="K40" i="22"/>
  <c r="I40" i="22"/>
  <c r="F40" i="22"/>
  <c r="V37" i="22"/>
  <c r="R37" i="22"/>
  <c r="N37" i="22"/>
  <c r="J37" i="22"/>
  <c r="U37" i="22"/>
  <c r="Q37" i="22"/>
  <c r="M37" i="22"/>
  <c r="I38" i="22"/>
  <c r="I37" i="22" s="1"/>
  <c r="F38" i="22"/>
  <c r="F37" i="22" s="1"/>
  <c r="T37" i="22"/>
  <c r="S37" i="22"/>
  <c r="P37" i="22"/>
  <c r="P29" i="22" s="1"/>
  <c r="P80" i="22" s="1"/>
  <c r="O37" i="22"/>
  <c r="K37" i="22"/>
  <c r="K38" i="22" s="1"/>
  <c r="H37" i="22"/>
  <c r="G37" i="22"/>
  <c r="E37" i="22"/>
  <c r="K36" i="22"/>
  <c r="I36" i="22"/>
  <c r="F36" i="22"/>
  <c r="L36" i="22"/>
  <c r="K35" i="22"/>
  <c r="I35" i="22"/>
  <c r="E35" i="22"/>
  <c r="F35" i="22"/>
  <c r="K34" i="22"/>
  <c r="I34" i="22"/>
  <c r="L34" i="22"/>
  <c r="K33" i="22"/>
  <c r="I33" i="22"/>
  <c r="F33" i="22"/>
  <c r="I31" i="22"/>
  <c r="I30" i="22" s="1"/>
  <c r="F31" i="22"/>
  <c r="L31" i="22"/>
  <c r="L30" i="22" s="1"/>
  <c r="V30" i="22"/>
  <c r="U30" i="22"/>
  <c r="T30" i="22"/>
  <c r="S30" i="22"/>
  <c r="S29" i="22" s="1"/>
  <c r="R30" i="22"/>
  <c r="Q30" i="22"/>
  <c r="P30" i="22"/>
  <c r="O30" i="22"/>
  <c r="N30" i="22"/>
  <c r="M30" i="22"/>
  <c r="K30" i="22"/>
  <c r="K31" i="22" s="1"/>
  <c r="J30" i="22"/>
  <c r="H30" i="22"/>
  <c r="G30" i="22"/>
  <c r="G29" i="22" s="1"/>
  <c r="F30" i="22"/>
  <c r="E30" i="22"/>
  <c r="D30" i="22"/>
  <c r="T29" i="22"/>
  <c r="T80" i="22" s="1"/>
  <c r="H29" i="22"/>
  <c r="C29" i="22"/>
  <c r="V26" i="22"/>
  <c r="V19" i="22" s="1"/>
  <c r="R26" i="22"/>
  <c r="R19" i="22" s="1"/>
  <c r="N26" i="22"/>
  <c r="N19" i="22" s="1"/>
  <c r="J26" i="22"/>
  <c r="J19" i="22" s="1"/>
  <c r="I27" i="22"/>
  <c r="I26" i="22" s="1"/>
  <c r="F27" i="22"/>
  <c r="F26" i="22" s="1"/>
  <c r="L27" i="22"/>
  <c r="L26" i="22" s="1"/>
  <c r="U26" i="22"/>
  <c r="T26" i="22"/>
  <c r="S26" i="22"/>
  <c r="Q26" i="22"/>
  <c r="P26" i="22"/>
  <c r="O26" i="22"/>
  <c r="M26" i="22"/>
  <c r="K26" i="22"/>
  <c r="K27" i="22" s="1"/>
  <c r="H26" i="22"/>
  <c r="H19" i="22" s="1"/>
  <c r="G26" i="22"/>
  <c r="E26" i="22"/>
  <c r="E19" i="22" s="1"/>
  <c r="D26" i="22"/>
  <c r="K25" i="22"/>
  <c r="I25" i="22"/>
  <c r="F25" i="22"/>
  <c r="L25" i="22"/>
  <c r="K24" i="22"/>
  <c r="I24" i="22"/>
  <c r="F24" i="22"/>
  <c r="K23" i="22"/>
  <c r="I23" i="22"/>
  <c r="F23" i="22"/>
  <c r="L23" i="22"/>
  <c r="K22" i="22"/>
  <c r="I22" i="22"/>
  <c r="F22" i="22"/>
  <c r="K21" i="22"/>
  <c r="K20" i="22"/>
  <c r="U19" i="22"/>
  <c r="T19" i="22"/>
  <c r="S19" i="22"/>
  <c r="Q19" i="22"/>
  <c r="P19" i="22"/>
  <c r="O19" i="22"/>
  <c r="M19" i="22"/>
  <c r="G19" i="22"/>
  <c r="D19" i="22"/>
  <c r="C19" i="22"/>
  <c r="K18" i="22"/>
  <c r="I18" i="22"/>
  <c r="F18" i="22"/>
  <c r="K17" i="22"/>
  <c r="I17" i="22"/>
  <c r="F17" i="22"/>
  <c r="L17" i="22"/>
  <c r="K16" i="22"/>
  <c r="I16" i="22"/>
  <c r="F16" i="22"/>
  <c r="K15" i="22"/>
  <c r="I15" i="22"/>
  <c r="F15" i="22"/>
  <c r="L15" i="22"/>
  <c r="K14" i="22"/>
  <c r="I14" i="22"/>
  <c r="F14" i="22"/>
  <c r="K13" i="22"/>
  <c r="I13" i="22"/>
  <c r="L13" i="22"/>
  <c r="K12" i="22"/>
  <c r="I12" i="22"/>
  <c r="F12" i="22"/>
  <c r="K11" i="22"/>
  <c r="I11" i="22"/>
  <c r="L11" i="22"/>
  <c r="K10" i="22"/>
  <c r="I10" i="22"/>
  <c r="F10" i="22"/>
  <c r="K9" i="22"/>
  <c r="I9" i="22"/>
  <c r="L9" i="22"/>
  <c r="K8" i="22"/>
  <c r="I8" i="22"/>
  <c r="F8" i="22"/>
  <c r="I7" i="22"/>
  <c r="E7" i="22"/>
  <c r="D7" i="22"/>
  <c r="L7" i="22" s="1"/>
  <c r="C7" i="22"/>
  <c r="I6" i="22"/>
  <c r="L6" i="22"/>
  <c r="K19" i="22" l="1"/>
  <c r="E29" i="22"/>
  <c r="K7" i="22"/>
  <c r="O29" i="22"/>
  <c r="O80" i="22" s="1"/>
  <c r="S80" i="22"/>
  <c r="R29" i="22"/>
  <c r="I41" i="22"/>
  <c r="C80" i="22"/>
  <c r="Q29" i="22"/>
  <c r="Q80" i="22" s="1"/>
  <c r="U29" i="22"/>
  <c r="U80" i="22" s="1"/>
  <c r="V29" i="22"/>
  <c r="V80" i="22" s="1"/>
  <c r="J29" i="22"/>
  <c r="J80" i="22" s="1"/>
  <c r="I19" i="22"/>
  <c r="M29" i="22"/>
  <c r="M80" i="22" s="1"/>
  <c r="N29" i="22"/>
  <c r="N80" i="22" s="1"/>
  <c r="R80" i="22"/>
  <c r="F19" i="22"/>
  <c r="I29" i="22"/>
  <c r="L50" i="22"/>
  <c r="F7" i="22"/>
  <c r="L8" i="22"/>
  <c r="F9" i="22"/>
  <c r="L10" i="22"/>
  <c r="F11" i="22"/>
  <c r="L12" i="22"/>
  <c r="F13" i="22"/>
  <c r="L14" i="22"/>
  <c r="L16" i="22"/>
  <c r="L18" i="22"/>
  <c r="L22" i="22"/>
  <c r="L24" i="22"/>
  <c r="L33" i="22"/>
  <c r="F34" i="22"/>
  <c r="F29" i="22" s="1"/>
  <c r="L38" i="22"/>
  <c r="L37" i="22" s="1"/>
  <c r="L43" i="22"/>
  <c r="L46" i="22"/>
  <c r="D50" i="22"/>
  <c r="E50" i="22" s="1"/>
  <c r="G53" i="22"/>
  <c r="H53" i="22" s="1"/>
  <c r="H80" i="22" s="1"/>
  <c r="L54" i="22"/>
  <c r="L53" i="22" s="1"/>
  <c r="L55" i="22"/>
  <c r="D57" i="22"/>
  <c r="E57" i="22" s="1"/>
  <c r="L78" i="22"/>
  <c r="F6" i="22"/>
  <c r="K28" i="22"/>
  <c r="K32" i="22"/>
  <c r="L35" i="22"/>
  <c r="L47" i="22"/>
  <c r="L76" i="22"/>
  <c r="L79" i="22"/>
  <c r="D37" i="22"/>
  <c r="D29" i="22" s="1"/>
  <c r="K39" i="22"/>
  <c r="F45" i="22"/>
  <c r="F41" i="22" s="1"/>
  <c r="E51" i="22"/>
  <c r="E52" i="22"/>
  <c r="E71" i="22"/>
  <c r="F74" i="22"/>
  <c r="E25" i="20"/>
  <c r="D25" i="20"/>
  <c r="C25" i="20"/>
  <c r="E21" i="20"/>
  <c r="D21" i="20"/>
  <c r="C21" i="20"/>
  <c r="E17" i="20"/>
  <c r="D17" i="20"/>
  <c r="C17" i="20"/>
  <c r="L19" i="22" l="1"/>
  <c r="K29" i="22"/>
  <c r="K80" i="22" s="1"/>
  <c r="D80" i="22"/>
  <c r="I80" i="22"/>
  <c r="E80" i="22"/>
  <c r="L29" i="22"/>
  <c r="L41" i="22"/>
  <c r="G80" i="22"/>
  <c r="F80" i="22"/>
  <c r="D44" i="19"/>
  <c r="R43" i="19"/>
  <c r="S43" i="19" s="1"/>
  <c r="R42" i="19"/>
  <c r="T42" i="19" s="1"/>
  <c r="C42" i="19"/>
  <c r="E42" i="19" s="1"/>
  <c r="R41" i="19"/>
  <c r="T41" i="19"/>
  <c r="K41" i="19"/>
  <c r="Y41" i="19" s="1"/>
  <c r="AA41" i="19" s="1"/>
  <c r="R40" i="19"/>
  <c r="S40" i="19" s="1"/>
  <c r="C40" i="19"/>
  <c r="R39" i="19"/>
  <c r="T39" i="19" s="1"/>
  <c r="R38" i="19"/>
  <c r="S38" i="19" s="1"/>
  <c r="AA37" i="19"/>
  <c r="R36" i="19"/>
  <c r="T36" i="19" s="1"/>
  <c r="K36" i="19"/>
  <c r="Y36" i="19" s="1"/>
  <c r="R35" i="19"/>
  <c r="T35" i="19" s="1"/>
  <c r="C35" i="19"/>
  <c r="F35" i="19" s="1"/>
  <c r="X34" i="19"/>
  <c r="Q34" i="19"/>
  <c r="J34" i="19"/>
  <c r="R33" i="19"/>
  <c r="T33" i="19" s="1"/>
  <c r="S33" i="19"/>
  <c r="C33" i="19"/>
  <c r="E33" i="19" s="1"/>
  <c r="T32" i="19"/>
  <c r="S32" i="19"/>
  <c r="M32" i="19"/>
  <c r="R31" i="19"/>
  <c r="S31" i="19" s="1"/>
  <c r="C31" i="19"/>
  <c r="E31" i="19" s="1"/>
  <c r="AA30" i="19"/>
  <c r="C30" i="19"/>
  <c r="R29" i="19"/>
  <c r="K29" i="19" s="1"/>
  <c r="Y29" i="19" s="1"/>
  <c r="Z29" i="19" s="1"/>
  <c r="S29" i="19"/>
  <c r="R28" i="19"/>
  <c r="T28" i="19" s="1"/>
  <c r="S28" i="19"/>
  <c r="F28" i="19"/>
  <c r="C28" i="19"/>
  <c r="E28" i="19" s="1"/>
  <c r="R27" i="19"/>
  <c r="S27" i="19" s="1"/>
  <c r="T27" i="19"/>
  <c r="R26" i="19"/>
  <c r="T26" i="19" s="1"/>
  <c r="C26" i="19"/>
  <c r="F26" i="19" s="1"/>
  <c r="X24" i="19"/>
  <c r="R25" i="19"/>
  <c r="S25" i="19" s="1"/>
  <c r="R23" i="19"/>
  <c r="S23" i="19" s="1"/>
  <c r="C23" i="19"/>
  <c r="E23" i="19" s="1"/>
  <c r="R22" i="19"/>
  <c r="T22" i="19" s="1"/>
  <c r="C22" i="19"/>
  <c r="F22" i="19" s="1"/>
  <c r="R21" i="19"/>
  <c r="S21" i="19" s="1"/>
  <c r="T20" i="19"/>
  <c r="R20" i="19"/>
  <c r="S20" i="19"/>
  <c r="K20" i="19"/>
  <c r="Y20" i="19" s="1"/>
  <c r="Z20" i="19" s="1"/>
  <c r="C20" i="19"/>
  <c r="R18" i="19"/>
  <c r="R16" i="19" s="1"/>
  <c r="K18" i="19"/>
  <c r="M18" i="19" s="1"/>
  <c r="C18" i="19"/>
  <c r="F18" i="19" s="1"/>
  <c r="R17" i="19"/>
  <c r="K17" i="19" s="1"/>
  <c r="S17" i="19"/>
  <c r="R15" i="19"/>
  <c r="T15" i="19" s="1"/>
  <c r="C15" i="19"/>
  <c r="F15" i="19" s="1"/>
  <c r="R14" i="19"/>
  <c r="T14" i="19" s="1"/>
  <c r="C14" i="19"/>
  <c r="F14" i="19" s="1"/>
  <c r="R13" i="19"/>
  <c r="K13" i="19"/>
  <c r="Y13" i="19" s="1"/>
  <c r="R12" i="19"/>
  <c r="K12" i="19" s="1"/>
  <c r="Y12" i="19" s="1"/>
  <c r="Z12" i="19" s="1"/>
  <c r="R11" i="19"/>
  <c r="T11" i="19" s="1"/>
  <c r="C11" i="19"/>
  <c r="F11" i="19" s="1"/>
  <c r="R10" i="19"/>
  <c r="K10" i="19" s="1"/>
  <c r="Y10" i="19" s="1"/>
  <c r="C10" i="19"/>
  <c r="F10" i="19" s="1"/>
  <c r="R9" i="19"/>
  <c r="K9" i="19" s="1"/>
  <c r="R8" i="19"/>
  <c r="K8" i="19" s="1"/>
  <c r="Y8" i="19" s="1"/>
  <c r="Z8" i="19" s="1"/>
  <c r="T8" i="19"/>
  <c r="R7" i="19"/>
  <c r="S7" i="19" s="1"/>
  <c r="C7" i="19"/>
  <c r="T6" i="19"/>
  <c r="R6" i="19"/>
  <c r="S6" i="19" s="1"/>
  <c r="C6" i="19"/>
  <c r="E6" i="19" s="1"/>
  <c r="X5" i="19"/>
  <c r="Q5" i="19"/>
  <c r="E15" i="19" l="1"/>
  <c r="S15" i="19"/>
  <c r="K31" i="19"/>
  <c r="T31" i="19"/>
  <c r="S8" i="19"/>
  <c r="K15" i="19"/>
  <c r="Y15" i="19" s="1"/>
  <c r="Z15" i="19" s="1"/>
  <c r="K21" i="19"/>
  <c r="K43" i="19"/>
  <c r="L43" i="19" s="1"/>
  <c r="S12" i="19"/>
  <c r="S9" i="19"/>
  <c r="AA12" i="19"/>
  <c r="R19" i="19"/>
  <c r="K33" i="19"/>
  <c r="S36" i="19"/>
  <c r="Y17" i="19"/>
  <c r="L17" i="19"/>
  <c r="M9" i="19"/>
  <c r="Y9" i="19"/>
  <c r="F6" i="19"/>
  <c r="M8" i="19"/>
  <c r="AA15" i="19"/>
  <c r="T18" i="19"/>
  <c r="K22" i="19"/>
  <c r="S22" i="19"/>
  <c r="K25" i="19"/>
  <c r="K14" i="19"/>
  <c r="K27" i="19"/>
  <c r="K24" i="19" s="1"/>
  <c r="K28" i="19"/>
  <c r="F31" i="19"/>
  <c r="F33" i="19"/>
  <c r="K35" i="19"/>
  <c r="Y35" i="19" s="1"/>
  <c r="Z35" i="19" s="1"/>
  <c r="M36" i="19"/>
  <c r="F42" i="19"/>
  <c r="K6" i="19"/>
  <c r="L8" i="19"/>
  <c r="M15" i="19"/>
  <c r="M20" i="19"/>
  <c r="K23" i="19"/>
  <c r="L23" i="19" s="1"/>
  <c r="K26" i="19"/>
  <c r="M26" i="19" s="1"/>
  <c r="L29" i="19"/>
  <c r="L31" i="19"/>
  <c r="L33" i="19"/>
  <c r="S35" i="19"/>
  <c r="T38" i="19"/>
  <c r="T40" i="19"/>
  <c r="Y43" i="19"/>
  <c r="AA43" i="19" s="1"/>
  <c r="L80" i="22"/>
  <c r="K16" i="19"/>
  <c r="M41" i="19"/>
  <c r="AA8" i="19"/>
  <c r="L10" i="19"/>
  <c r="F7" i="19"/>
  <c r="E7" i="19"/>
  <c r="J5" i="19"/>
  <c r="Y6" i="19"/>
  <c r="T7" i="19"/>
  <c r="C9" i="19"/>
  <c r="T9" i="19"/>
  <c r="AA10" i="19"/>
  <c r="Z10" i="19"/>
  <c r="F20" i="19"/>
  <c r="E20" i="19"/>
  <c r="X44" i="19"/>
  <c r="E40" i="19"/>
  <c r="F40" i="19"/>
  <c r="R5" i="19"/>
  <c r="S5" i="19" s="1"/>
  <c r="C8" i="19"/>
  <c r="Z9" i="19"/>
  <c r="E10" i="19"/>
  <c r="T10" i="19"/>
  <c r="K11" i="19"/>
  <c r="S11" i="19"/>
  <c r="S13" i="19"/>
  <c r="T13" i="19"/>
  <c r="AA20" i="19"/>
  <c r="AA29" i="19"/>
  <c r="J44" i="19"/>
  <c r="M10" i="19"/>
  <c r="L12" i="19"/>
  <c r="C12" i="19"/>
  <c r="E12" i="19" s="1"/>
  <c r="K7" i="19"/>
  <c r="Y7" i="19" s="1"/>
  <c r="AA7" i="19" s="1"/>
  <c r="L9" i="19"/>
  <c r="AA9" i="19"/>
  <c r="S10" i="19"/>
  <c r="E11" i="19"/>
  <c r="L13" i="19"/>
  <c r="C13" i="19"/>
  <c r="M13" i="19"/>
  <c r="Z13" i="19"/>
  <c r="Z17" i="19"/>
  <c r="Z36" i="19"/>
  <c r="AA13" i="19"/>
  <c r="M17" i="19"/>
  <c r="T17" i="19"/>
  <c r="AA17" i="19"/>
  <c r="L20" i="19"/>
  <c r="M21" i="19"/>
  <c r="T21" i="19"/>
  <c r="Y22" i="19"/>
  <c r="Z22" i="19" s="1"/>
  <c r="R24" i="19"/>
  <c r="M25" i="19"/>
  <c r="T25" i="19"/>
  <c r="C27" i="19"/>
  <c r="M29" i="19"/>
  <c r="T29" i="19"/>
  <c r="C36" i="19"/>
  <c r="L36" i="19"/>
  <c r="AA36" i="19"/>
  <c r="C39" i="19"/>
  <c r="K39" i="19"/>
  <c r="Y39" i="19" s="1"/>
  <c r="AA39" i="19" s="1"/>
  <c r="S39" i="19"/>
  <c r="C41" i="19"/>
  <c r="T43" i="19"/>
  <c r="Q44" i="19"/>
  <c r="Y18" i="19"/>
  <c r="Y16" i="19" s="1"/>
  <c r="Y26" i="19"/>
  <c r="L41" i="19"/>
  <c r="S41" i="19"/>
  <c r="Z41" i="19"/>
  <c r="R44" i="19"/>
  <c r="E14" i="19"/>
  <c r="L14" i="19"/>
  <c r="S14" i="19"/>
  <c r="J16" i="19"/>
  <c r="Q16" i="19"/>
  <c r="X16" i="19"/>
  <c r="C17" i="19"/>
  <c r="E18" i="19"/>
  <c r="L18" i="19"/>
  <c r="S18" i="19"/>
  <c r="C21" i="19"/>
  <c r="C19" i="19" s="1"/>
  <c r="E22" i="19"/>
  <c r="E26" i="19"/>
  <c r="L26" i="19"/>
  <c r="S26" i="19"/>
  <c r="C29" i="19"/>
  <c r="C32" i="19"/>
  <c r="L32" i="19"/>
  <c r="C34" i="19"/>
  <c r="K34" i="19"/>
  <c r="L34" i="19" s="1"/>
  <c r="R34" i="19"/>
  <c r="T34" i="19" s="1"/>
  <c r="E35" i="19"/>
  <c r="C38" i="19"/>
  <c r="K38" i="19"/>
  <c r="M38" i="19" s="1"/>
  <c r="K40" i="19"/>
  <c r="K42" i="19"/>
  <c r="S42" i="19"/>
  <c r="Z43" i="19"/>
  <c r="J19" i="19"/>
  <c r="Q19" i="19"/>
  <c r="X19" i="19"/>
  <c r="J24" i="19"/>
  <c r="Q24" i="19"/>
  <c r="C25" i="19"/>
  <c r="C43" i="19"/>
  <c r="Y23" i="19" l="1"/>
  <c r="M43" i="19"/>
  <c r="Y21" i="19"/>
  <c r="L21" i="19"/>
  <c r="Y31" i="19"/>
  <c r="M31" i="19"/>
  <c r="K19" i="19"/>
  <c r="M19" i="19" s="1"/>
  <c r="L15" i="19"/>
  <c r="Y33" i="19"/>
  <c r="M33" i="19"/>
  <c r="Z18" i="19"/>
  <c r="M34" i="19"/>
  <c r="Y25" i="19"/>
  <c r="L25" i="19"/>
  <c r="Y28" i="19"/>
  <c r="M28" i="19"/>
  <c r="L28" i="19"/>
  <c r="M35" i="19"/>
  <c r="L35" i="19"/>
  <c r="Y27" i="19"/>
  <c r="L27" i="19"/>
  <c r="M27" i="19"/>
  <c r="M22" i="19"/>
  <c r="L22" i="19"/>
  <c r="S34" i="19"/>
  <c r="L6" i="19"/>
  <c r="M6" i="19"/>
  <c r="Y14" i="19"/>
  <c r="M14" i="19"/>
  <c r="F19" i="19"/>
  <c r="E19" i="19"/>
  <c r="F43" i="19"/>
  <c r="E43" i="19"/>
  <c r="E38" i="19"/>
  <c r="C44" i="19"/>
  <c r="F38" i="19"/>
  <c r="M16" i="19"/>
  <c r="L16" i="19"/>
  <c r="T19" i="19"/>
  <c r="S19" i="19"/>
  <c r="E17" i="19"/>
  <c r="C16" i="19"/>
  <c r="F17" i="19"/>
  <c r="L39" i="19"/>
  <c r="F39" i="19"/>
  <c r="E39" i="19"/>
  <c r="E13" i="19"/>
  <c r="F13" i="19"/>
  <c r="T5" i="19"/>
  <c r="L19" i="19"/>
  <c r="L40" i="19"/>
  <c r="Y40" i="19"/>
  <c r="E32" i="19"/>
  <c r="AA16" i="19"/>
  <c r="Z16" i="19"/>
  <c r="AA35" i="19"/>
  <c r="Y34" i="19"/>
  <c r="M40" i="19"/>
  <c r="AA22" i="19"/>
  <c r="M11" i="19"/>
  <c r="Y11" i="19"/>
  <c r="L11" i="19"/>
  <c r="F8" i="19"/>
  <c r="E8" i="19"/>
  <c r="Z7" i="19"/>
  <c r="E34" i="19"/>
  <c r="F34" i="19"/>
  <c r="E21" i="19"/>
  <c r="F21" i="19"/>
  <c r="AA23" i="19"/>
  <c r="Z23" i="19"/>
  <c r="AA6" i="19"/>
  <c r="Z6" i="19"/>
  <c r="F25" i="19"/>
  <c r="E25" i="19"/>
  <c r="C24" i="19"/>
  <c r="L42" i="19"/>
  <c r="Y42" i="19"/>
  <c r="M42" i="19"/>
  <c r="F41" i="19"/>
  <c r="E41" i="19"/>
  <c r="F36" i="19"/>
  <c r="E36" i="19"/>
  <c r="AA18" i="19"/>
  <c r="C5" i="19"/>
  <c r="F9" i="19"/>
  <c r="E9" i="19"/>
  <c r="T24" i="19"/>
  <c r="S24" i="19"/>
  <c r="M24" i="19"/>
  <c r="L24" i="19"/>
  <c r="K44" i="19"/>
  <c r="L38" i="19"/>
  <c r="Y38" i="19"/>
  <c r="E29" i="19"/>
  <c r="F29" i="19"/>
  <c r="T16" i="19"/>
  <c r="S16" i="19"/>
  <c r="AA26" i="19"/>
  <c r="Z26" i="19"/>
  <c r="F27" i="19"/>
  <c r="E27" i="19"/>
  <c r="Z39" i="19"/>
  <c r="M39" i="19"/>
  <c r="Y19" i="19"/>
  <c r="Z19" i="19" s="1"/>
  <c r="M7" i="19"/>
  <c r="L7" i="19"/>
  <c r="K5" i="19"/>
  <c r="M5" i="19" s="1"/>
  <c r="Z21" i="19" l="1"/>
  <c r="AA21" i="19"/>
  <c r="AA33" i="19"/>
  <c r="Z33" i="19"/>
  <c r="AA31" i="19"/>
  <c r="Z31" i="19"/>
  <c r="AA19" i="19"/>
  <c r="L5" i="19"/>
  <c r="Z25" i="19"/>
  <c r="Y24" i="19"/>
  <c r="AA25" i="19"/>
  <c r="AA14" i="19"/>
  <c r="Z14" i="19"/>
  <c r="Z27" i="19"/>
  <c r="AA27" i="19"/>
  <c r="AA28" i="19"/>
  <c r="Z28" i="19"/>
  <c r="AA11" i="19"/>
  <c r="Z11" i="19"/>
  <c r="F16" i="19"/>
  <c r="E16" i="19"/>
  <c r="F5" i="19"/>
  <c r="E5" i="19"/>
  <c r="Y5" i="19"/>
  <c r="Z34" i="19"/>
  <c r="AA34" i="19"/>
  <c r="AA40" i="19"/>
  <c r="Z40" i="19"/>
  <c r="Y44" i="19"/>
  <c r="AA38" i="19"/>
  <c r="Z38" i="19"/>
  <c r="AA42" i="19"/>
  <c r="Z42" i="19"/>
  <c r="F24" i="19"/>
  <c r="E24" i="19"/>
  <c r="AA24" i="19" l="1"/>
  <c r="Z24" i="19"/>
  <c r="Z5" i="19"/>
  <c r="AA5" i="19"/>
  <c r="Q22" i="4" l="1"/>
  <c r="Q21" i="4"/>
  <c r="H22" i="4"/>
  <c r="H21" i="4"/>
  <c r="H6" i="4"/>
  <c r="D22" i="4"/>
  <c r="D21" i="4"/>
  <c r="H8" i="4"/>
  <c r="H13" i="4"/>
  <c r="H18" i="4"/>
  <c r="Q18" i="4"/>
  <c r="Q13" i="4"/>
  <c r="Q8" i="4"/>
  <c r="D8" i="4"/>
  <c r="D13" i="4"/>
  <c r="D18" i="4"/>
  <c r="H24" i="4" l="1"/>
  <c r="H23" i="4"/>
  <c r="Q24" i="4"/>
  <c r="Q23" i="4"/>
  <c r="N417" i="18"/>
  <c r="K417" i="18"/>
  <c r="H417" i="18"/>
  <c r="E417" i="18"/>
  <c r="N413" i="18"/>
  <c r="K413" i="18"/>
  <c r="H413" i="18"/>
  <c r="E413" i="18"/>
  <c r="N405" i="18"/>
  <c r="N418" i="18" s="1"/>
  <c r="K405" i="18"/>
  <c r="K418" i="18" s="1"/>
  <c r="H405" i="18"/>
  <c r="H418" i="18" s="1"/>
  <c r="E405" i="18"/>
  <c r="N398" i="18"/>
  <c r="K398" i="18"/>
  <c r="H398" i="18"/>
  <c r="E398" i="18"/>
  <c r="N394" i="18"/>
  <c r="K394" i="18"/>
  <c r="H394" i="18"/>
  <c r="E394" i="18"/>
  <c r="N385" i="18"/>
  <c r="K385" i="18"/>
  <c r="H385" i="18"/>
  <c r="E385" i="18"/>
  <c r="N376" i="18"/>
  <c r="K376" i="18"/>
  <c r="H376" i="18"/>
  <c r="E376" i="18"/>
  <c r="N372" i="18"/>
  <c r="K372" i="18"/>
  <c r="H372" i="18"/>
  <c r="E372" i="18"/>
  <c r="N363" i="18"/>
  <c r="N377" i="18" s="1"/>
  <c r="K363" i="18"/>
  <c r="K377" i="18" s="1"/>
  <c r="H363" i="18"/>
  <c r="H377" i="18" s="1"/>
  <c r="E363" i="18"/>
  <c r="E377" i="18" s="1"/>
  <c r="N356" i="18"/>
  <c r="K356" i="18"/>
  <c r="H356" i="18"/>
  <c r="E356" i="18"/>
  <c r="N352" i="18"/>
  <c r="K352" i="18"/>
  <c r="H352" i="18"/>
  <c r="E352" i="18"/>
  <c r="N344" i="18"/>
  <c r="N357" i="18" s="1"/>
  <c r="K344" i="18"/>
  <c r="K357" i="18" s="1"/>
  <c r="H344" i="18"/>
  <c r="H357" i="18" s="1"/>
  <c r="E344" i="18"/>
  <c r="E357" i="18" s="1"/>
  <c r="N337" i="18"/>
  <c r="K337" i="18"/>
  <c r="H337" i="18"/>
  <c r="E337" i="18"/>
  <c r="N333" i="18"/>
  <c r="K333" i="18"/>
  <c r="H333" i="18"/>
  <c r="E333" i="18"/>
  <c r="N324" i="18"/>
  <c r="K324" i="18"/>
  <c r="H324" i="18"/>
  <c r="E324" i="18"/>
  <c r="N315" i="18"/>
  <c r="K315" i="18"/>
  <c r="H315" i="18"/>
  <c r="E315" i="18"/>
  <c r="N311" i="18"/>
  <c r="K311" i="18"/>
  <c r="H311" i="18"/>
  <c r="E311" i="18"/>
  <c r="N302" i="18"/>
  <c r="K302" i="18"/>
  <c r="H302" i="18"/>
  <c r="E302" i="18"/>
  <c r="N294" i="18"/>
  <c r="K294" i="18"/>
  <c r="H294" i="18"/>
  <c r="E294" i="18"/>
  <c r="N290" i="18"/>
  <c r="K290" i="18"/>
  <c r="H290" i="18"/>
  <c r="E290" i="18"/>
  <c r="N282" i="18"/>
  <c r="K282" i="18"/>
  <c r="H282" i="18"/>
  <c r="E282" i="18"/>
  <c r="N273" i="18"/>
  <c r="K273" i="18"/>
  <c r="H273" i="18"/>
  <c r="E273" i="18"/>
  <c r="N269" i="18"/>
  <c r="K269" i="18"/>
  <c r="H269" i="18"/>
  <c r="E269" i="18"/>
  <c r="N261" i="18"/>
  <c r="K261" i="18"/>
  <c r="H261" i="18"/>
  <c r="E261" i="18"/>
  <c r="N253" i="18"/>
  <c r="K253" i="18"/>
  <c r="H253" i="18"/>
  <c r="E253" i="18"/>
  <c r="N249" i="18"/>
  <c r="K249" i="18"/>
  <c r="H249" i="18"/>
  <c r="E249" i="18"/>
  <c r="N240" i="18"/>
  <c r="K240" i="18"/>
  <c r="H240" i="18"/>
  <c r="E240" i="18"/>
  <c r="N233" i="18"/>
  <c r="K233" i="18"/>
  <c r="H233" i="18"/>
  <c r="E233" i="18"/>
  <c r="N229" i="18"/>
  <c r="K229" i="18"/>
  <c r="H229" i="18"/>
  <c r="E229" i="18"/>
  <c r="N220" i="18"/>
  <c r="K220" i="18"/>
  <c r="H220" i="18"/>
  <c r="E220" i="18"/>
  <c r="N211" i="18"/>
  <c r="K211" i="18"/>
  <c r="H211" i="18"/>
  <c r="E211" i="18"/>
  <c r="N207" i="18"/>
  <c r="K207" i="18"/>
  <c r="H207" i="18"/>
  <c r="E207" i="18"/>
  <c r="N199" i="18"/>
  <c r="N212" i="18" s="1"/>
  <c r="K199" i="18"/>
  <c r="K212" i="18" s="1"/>
  <c r="H199" i="18"/>
  <c r="H212" i="18" s="1"/>
  <c r="E199" i="18"/>
  <c r="E212" i="18" s="1"/>
  <c r="N192" i="18"/>
  <c r="K192" i="18"/>
  <c r="H192" i="18"/>
  <c r="E192" i="18"/>
  <c r="N188" i="18"/>
  <c r="K188" i="18"/>
  <c r="H188" i="18"/>
  <c r="E188" i="18"/>
  <c r="N179" i="18"/>
  <c r="K179" i="18"/>
  <c r="H179" i="18"/>
  <c r="E179" i="18"/>
  <c r="N170" i="18"/>
  <c r="K170" i="18"/>
  <c r="H170" i="18"/>
  <c r="E170" i="18"/>
  <c r="N166" i="18"/>
  <c r="K166" i="18"/>
  <c r="H166" i="18"/>
  <c r="E166" i="18"/>
  <c r="N157" i="18"/>
  <c r="N171" i="18" s="1"/>
  <c r="K157" i="18"/>
  <c r="K171" i="18" s="1"/>
  <c r="H157" i="18"/>
  <c r="H171" i="18" s="1"/>
  <c r="E157" i="18"/>
  <c r="E171" i="18" s="1"/>
  <c r="N149" i="18"/>
  <c r="K149" i="18"/>
  <c r="H149" i="18"/>
  <c r="E149" i="18"/>
  <c r="N145" i="18"/>
  <c r="K145" i="18"/>
  <c r="H145" i="18"/>
  <c r="E145" i="18"/>
  <c r="N137" i="18"/>
  <c r="N150" i="18" s="1"/>
  <c r="K137" i="18"/>
  <c r="K150" i="18" s="1"/>
  <c r="H137" i="18"/>
  <c r="H150" i="18" s="1"/>
  <c r="E137" i="18"/>
  <c r="E150" i="18" s="1"/>
  <c r="N130" i="18"/>
  <c r="K130" i="18"/>
  <c r="H130" i="18"/>
  <c r="E130" i="18"/>
  <c r="N126" i="18"/>
  <c r="K126" i="18"/>
  <c r="H126" i="18"/>
  <c r="E126" i="18"/>
  <c r="N117" i="18"/>
  <c r="K117" i="18"/>
  <c r="H117" i="18"/>
  <c r="E117" i="18"/>
  <c r="N108" i="18"/>
  <c r="K108" i="18"/>
  <c r="H108" i="18"/>
  <c r="E108" i="18"/>
  <c r="N104" i="18"/>
  <c r="K104" i="18"/>
  <c r="H104" i="18"/>
  <c r="E104" i="18"/>
  <c r="N96" i="18"/>
  <c r="K96" i="18"/>
  <c r="H96" i="18"/>
  <c r="E96" i="18"/>
  <c r="N88" i="18"/>
  <c r="K88" i="18"/>
  <c r="H88" i="18"/>
  <c r="E88" i="18"/>
  <c r="N84" i="18"/>
  <c r="K84" i="18"/>
  <c r="H84" i="18"/>
  <c r="E84" i="18"/>
  <c r="N75" i="18"/>
  <c r="K75" i="18"/>
  <c r="H75" i="18"/>
  <c r="E75" i="18"/>
  <c r="N66" i="18"/>
  <c r="K66" i="18"/>
  <c r="H66" i="18"/>
  <c r="E66" i="18"/>
  <c r="N62" i="18"/>
  <c r="K62" i="18"/>
  <c r="H62" i="18"/>
  <c r="E62" i="18"/>
  <c r="N54" i="18"/>
  <c r="K54" i="18"/>
  <c r="H54" i="18"/>
  <c r="E54" i="18"/>
  <c r="N46" i="18"/>
  <c r="K46" i="18"/>
  <c r="H46" i="18"/>
  <c r="E46" i="18"/>
  <c r="N42" i="18"/>
  <c r="K42" i="18"/>
  <c r="H42" i="18"/>
  <c r="E42" i="18"/>
  <c r="N34" i="18"/>
  <c r="K34" i="18"/>
  <c r="H34" i="18"/>
  <c r="E34" i="18"/>
  <c r="N27" i="18"/>
  <c r="K27" i="18"/>
  <c r="H27" i="18"/>
  <c r="E27" i="18"/>
  <c r="N23" i="18"/>
  <c r="K23" i="18"/>
  <c r="H23" i="18"/>
  <c r="E23" i="18"/>
  <c r="N14" i="18"/>
  <c r="K14" i="18"/>
  <c r="H14" i="18"/>
  <c r="E14" i="18"/>
  <c r="E418" i="18" l="1"/>
  <c r="E28" i="18"/>
  <c r="E47" i="18"/>
  <c r="E67" i="18"/>
  <c r="E89" i="18"/>
  <c r="E109" i="18"/>
  <c r="E131" i="18"/>
  <c r="E193" i="18"/>
  <c r="E234" i="18"/>
  <c r="E254" i="18"/>
  <c r="E274" i="18"/>
  <c r="E295" i="18"/>
  <c r="E316" i="18"/>
  <c r="E338" i="18"/>
  <c r="E399" i="18"/>
  <c r="H28" i="18"/>
  <c r="H47" i="18"/>
  <c r="H67" i="18"/>
  <c r="H89" i="18"/>
  <c r="H109" i="18"/>
  <c r="H131" i="18"/>
  <c r="H193" i="18"/>
  <c r="H234" i="18"/>
  <c r="H254" i="18"/>
  <c r="H274" i="18"/>
  <c r="H295" i="18"/>
  <c r="H316" i="18"/>
  <c r="H338" i="18"/>
  <c r="H399" i="18"/>
  <c r="K28" i="18"/>
  <c r="K47" i="18"/>
  <c r="K67" i="18"/>
  <c r="K89" i="18"/>
  <c r="K109" i="18"/>
  <c r="K131" i="18"/>
  <c r="K193" i="18"/>
  <c r="K234" i="18"/>
  <c r="K254" i="18"/>
  <c r="K274" i="18"/>
  <c r="K295" i="18"/>
  <c r="K316" i="18"/>
  <c r="K338" i="18"/>
  <c r="K399" i="18"/>
  <c r="N28" i="18"/>
  <c r="N47" i="18"/>
  <c r="N67" i="18"/>
  <c r="N89" i="18"/>
  <c r="N109" i="18"/>
  <c r="N131" i="18"/>
  <c r="N193" i="18"/>
  <c r="N234" i="18"/>
  <c r="N254" i="18"/>
  <c r="N274" i="18"/>
  <c r="N295" i="18"/>
  <c r="N316" i="18"/>
  <c r="N338" i="18"/>
  <c r="N399" i="18"/>
  <c r="O51" i="6"/>
  <c r="O28" i="6"/>
  <c r="L44" i="6" l="1"/>
  <c r="M44" i="6"/>
  <c r="N44" i="6"/>
  <c r="L45" i="6"/>
  <c r="M45" i="6"/>
  <c r="N45" i="6"/>
  <c r="L46" i="6"/>
  <c r="M46" i="6"/>
  <c r="N46" i="6"/>
  <c r="J44" i="6"/>
  <c r="J45" i="6"/>
  <c r="J46" i="6"/>
  <c r="H44" i="6"/>
  <c r="H45" i="6"/>
  <c r="F44" i="6"/>
  <c r="F45" i="6"/>
  <c r="D44" i="6"/>
  <c r="D45" i="6"/>
  <c r="D46" i="6"/>
  <c r="D55" i="6"/>
  <c r="F55" i="6"/>
  <c r="H55" i="6"/>
  <c r="J55" i="6"/>
  <c r="D56" i="6"/>
  <c r="F56" i="6"/>
  <c r="H56" i="6"/>
  <c r="J56" i="6"/>
  <c r="D57" i="6"/>
  <c r="F57" i="6"/>
  <c r="H57" i="6"/>
  <c r="J57" i="6"/>
  <c r="D58" i="6"/>
  <c r="F58" i="6"/>
  <c r="H58" i="6"/>
  <c r="J58" i="6"/>
  <c r="D59" i="6"/>
  <c r="F59" i="6"/>
  <c r="H59" i="6"/>
  <c r="J59" i="6"/>
  <c r="D60" i="6"/>
  <c r="F60" i="6"/>
  <c r="H60" i="6"/>
  <c r="J60" i="6"/>
  <c r="D61" i="6"/>
  <c r="F61" i="6"/>
  <c r="H61" i="6"/>
  <c r="J61" i="6"/>
  <c r="D62" i="6"/>
  <c r="F62" i="6"/>
  <c r="H62" i="6"/>
  <c r="J62" i="6"/>
  <c r="D63" i="6"/>
  <c r="F63" i="6"/>
  <c r="H63" i="6"/>
  <c r="J63" i="6"/>
  <c r="D64" i="6"/>
  <c r="F64" i="6"/>
  <c r="H64" i="6"/>
  <c r="J64" i="6"/>
  <c r="D32" i="6"/>
  <c r="F32" i="6"/>
  <c r="H32" i="6"/>
  <c r="J32" i="6"/>
  <c r="D33" i="6"/>
  <c r="F33" i="6"/>
  <c r="H33" i="6"/>
  <c r="J33" i="6"/>
  <c r="D34" i="6"/>
  <c r="F34" i="6"/>
  <c r="H34" i="6"/>
  <c r="J34" i="6"/>
  <c r="D35" i="6"/>
  <c r="F35" i="6"/>
  <c r="H35" i="6"/>
  <c r="J35" i="6"/>
  <c r="D36" i="6"/>
  <c r="F36" i="6"/>
  <c r="H36" i="6"/>
  <c r="J36" i="6"/>
  <c r="D37" i="6"/>
  <c r="F37" i="6"/>
  <c r="H37" i="6"/>
  <c r="J37" i="6"/>
  <c r="D38" i="6"/>
  <c r="F38" i="6"/>
  <c r="H38" i="6"/>
  <c r="J38" i="6"/>
  <c r="D39" i="6"/>
  <c r="F39" i="6"/>
  <c r="H39" i="6"/>
  <c r="J39" i="6"/>
  <c r="D40" i="6"/>
  <c r="F40" i="6"/>
  <c r="H40" i="6"/>
  <c r="J40" i="6"/>
  <c r="D9" i="6"/>
  <c r="F9" i="6"/>
  <c r="H9" i="6"/>
  <c r="J9" i="6"/>
  <c r="D10" i="6"/>
  <c r="F10" i="6"/>
  <c r="H10" i="6"/>
  <c r="J10" i="6"/>
  <c r="D11" i="6"/>
  <c r="F11" i="6"/>
  <c r="H11" i="6"/>
  <c r="J11" i="6"/>
  <c r="D12" i="6"/>
  <c r="F12" i="6"/>
  <c r="H12" i="6"/>
  <c r="J12" i="6"/>
  <c r="D13" i="6"/>
  <c r="F13" i="6"/>
  <c r="H13" i="6"/>
  <c r="J13" i="6"/>
  <c r="D14" i="6"/>
  <c r="F14" i="6"/>
  <c r="H14" i="6"/>
  <c r="J14" i="6"/>
  <c r="D15" i="6"/>
  <c r="F15" i="6"/>
  <c r="H15" i="6"/>
  <c r="J15" i="6"/>
  <c r="D16" i="6"/>
  <c r="F16" i="6"/>
  <c r="H16" i="6"/>
  <c r="J16" i="6"/>
  <c r="D17" i="6"/>
  <c r="F17" i="6"/>
  <c r="H17" i="6"/>
  <c r="J17" i="6"/>
  <c r="D18" i="6"/>
  <c r="F18" i="6"/>
  <c r="H18" i="6"/>
  <c r="J18" i="6"/>
  <c r="D19" i="6"/>
  <c r="F19" i="6"/>
  <c r="H19" i="6"/>
  <c r="J19" i="6"/>
  <c r="D20" i="6"/>
  <c r="F20" i="6"/>
  <c r="H20" i="6"/>
  <c r="J20" i="6"/>
  <c r="D21" i="6"/>
  <c r="F21" i="6"/>
  <c r="H21" i="6"/>
  <c r="J21" i="6"/>
  <c r="D22" i="6"/>
  <c r="F22" i="6"/>
  <c r="H22" i="6"/>
  <c r="J22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N55" i="6"/>
  <c r="N56" i="6"/>
  <c r="N57" i="6"/>
  <c r="N58" i="6"/>
  <c r="N59" i="6"/>
  <c r="N60" i="6"/>
  <c r="N61" i="6"/>
  <c r="N62" i="6"/>
  <c r="N63" i="6"/>
  <c r="N64" i="6"/>
  <c r="M55" i="6"/>
  <c r="M56" i="6"/>
  <c r="M57" i="6"/>
  <c r="M58" i="6"/>
  <c r="M59" i="6"/>
  <c r="M60" i="6"/>
  <c r="M61" i="6"/>
  <c r="M62" i="6"/>
  <c r="M63" i="6"/>
  <c r="M64" i="6"/>
  <c r="M65" i="6"/>
  <c r="M66" i="6"/>
  <c r="L55" i="6"/>
  <c r="O55" i="6" s="1"/>
  <c r="L56" i="6"/>
  <c r="L57" i="6"/>
  <c r="L58" i="6"/>
  <c r="L59" i="6"/>
  <c r="O59" i="6" s="1"/>
  <c r="L60" i="6"/>
  <c r="L61" i="6"/>
  <c r="L62" i="6"/>
  <c r="L63" i="6"/>
  <c r="O63" i="6" s="1"/>
  <c r="L64" i="6"/>
  <c r="L65" i="6"/>
  <c r="L66" i="6"/>
  <c r="L67" i="6"/>
  <c r="L68" i="6"/>
  <c r="L69" i="6"/>
  <c r="N73" i="6"/>
  <c r="M73" i="6"/>
  <c r="L73" i="6"/>
  <c r="N72" i="6"/>
  <c r="M72" i="6"/>
  <c r="L72" i="6"/>
  <c r="J72" i="6"/>
  <c r="H72" i="6"/>
  <c r="F72" i="6"/>
  <c r="D72" i="6"/>
  <c r="N71" i="6"/>
  <c r="M71" i="6"/>
  <c r="L71" i="6"/>
  <c r="J71" i="6"/>
  <c r="H71" i="6"/>
  <c r="F71" i="6"/>
  <c r="D71" i="6"/>
  <c r="N70" i="6"/>
  <c r="M70" i="6"/>
  <c r="L70" i="6"/>
  <c r="J70" i="6"/>
  <c r="H70" i="6"/>
  <c r="F70" i="6"/>
  <c r="D70" i="6"/>
  <c r="N69" i="6"/>
  <c r="M69" i="6"/>
  <c r="J69" i="6"/>
  <c r="H69" i="6"/>
  <c r="F69" i="6"/>
  <c r="D69" i="6"/>
  <c r="N68" i="6"/>
  <c r="M68" i="6"/>
  <c r="J68" i="6"/>
  <c r="H68" i="6"/>
  <c r="F68" i="6"/>
  <c r="D68" i="6"/>
  <c r="N67" i="6"/>
  <c r="M67" i="6"/>
  <c r="J67" i="6"/>
  <c r="H67" i="6"/>
  <c r="F67" i="6"/>
  <c r="D67" i="6"/>
  <c r="N66" i="6"/>
  <c r="J66" i="6"/>
  <c r="H66" i="6"/>
  <c r="F66" i="6"/>
  <c r="D66" i="6"/>
  <c r="N65" i="6"/>
  <c r="J65" i="6"/>
  <c r="H65" i="6"/>
  <c r="F65" i="6"/>
  <c r="D65" i="6"/>
  <c r="N54" i="6"/>
  <c r="M54" i="6"/>
  <c r="L54" i="6"/>
  <c r="J54" i="6"/>
  <c r="H54" i="6"/>
  <c r="F54" i="6"/>
  <c r="D54" i="6"/>
  <c r="N53" i="6"/>
  <c r="M53" i="6"/>
  <c r="L53" i="6"/>
  <c r="J53" i="6"/>
  <c r="H53" i="6"/>
  <c r="F53" i="6"/>
  <c r="D53" i="6"/>
  <c r="N50" i="6"/>
  <c r="M50" i="6"/>
  <c r="L50" i="6"/>
  <c r="N49" i="6"/>
  <c r="M49" i="6"/>
  <c r="L49" i="6"/>
  <c r="J49" i="6"/>
  <c r="H49" i="6"/>
  <c r="F49" i="6"/>
  <c r="D49" i="6"/>
  <c r="N48" i="6"/>
  <c r="M48" i="6"/>
  <c r="L48" i="6"/>
  <c r="J48" i="6"/>
  <c r="H48" i="6"/>
  <c r="F48" i="6"/>
  <c r="D48" i="6"/>
  <c r="N47" i="6"/>
  <c r="M47" i="6"/>
  <c r="L47" i="6"/>
  <c r="J47" i="6"/>
  <c r="H47" i="6"/>
  <c r="F47" i="6"/>
  <c r="D47" i="6"/>
  <c r="H46" i="6"/>
  <c r="F46" i="6"/>
  <c r="N43" i="6"/>
  <c r="M43" i="6"/>
  <c r="L43" i="6"/>
  <c r="J43" i="6"/>
  <c r="H43" i="6"/>
  <c r="F43" i="6"/>
  <c r="D43" i="6"/>
  <c r="N42" i="6"/>
  <c r="M42" i="6"/>
  <c r="L42" i="6"/>
  <c r="J42" i="6"/>
  <c r="H42" i="6"/>
  <c r="F42" i="6"/>
  <c r="D42" i="6"/>
  <c r="N41" i="6"/>
  <c r="M41" i="6"/>
  <c r="L41" i="6"/>
  <c r="J41" i="6"/>
  <c r="H41" i="6"/>
  <c r="F41" i="6"/>
  <c r="D41" i="6"/>
  <c r="N31" i="6"/>
  <c r="M31" i="6"/>
  <c r="L31" i="6"/>
  <c r="J31" i="6"/>
  <c r="H31" i="6"/>
  <c r="F31" i="6"/>
  <c r="D31" i="6"/>
  <c r="N30" i="6"/>
  <c r="M30" i="6"/>
  <c r="L30" i="6"/>
  <c r="J30" i="6"/>
  <c r="H30" i="6"/>
  <c r="F30" i="6"/>
  <c r="D30" i="6"/>
  <c r="N27" i="6"/>
  <c r="M27" i="6"/>
  <c r="L27" i="6"/>
  <c r="N26" i="6"/>
  <c r="M26" i="6"/>
  <c r="L26" i="6"/>
  <c r="J26" i="6"/>
  <c r="H26" i="6"/>
  <c r="F26" i="6"/>
  <c r="D26" i="6"/>
  <c r="N25" i="6"/>
  <c r="M25" i="6"/>
  <c r="L25" i="6"/>
  <c r="J25" i="6"/>
  <c r="H25" i="6"/>
  <c r="F25" i="6"/>
  <c r="D25" i="6"/>
  <c r="N24" i="6"/>
  <c r="M24" i="6"/>
  <c r="L24" i="6"/>
  <c r="J24" i="6"/>
  <c r="H24" i="6"/>
  <c r="F24" i="6"/>
  <c r="D24" i="6"/>
  <c r="N23" i="6"/>
  <c r="M23" i="6"/>
  <c r="L23" i="6"/>
  <c r="J23" i="6"/>
  <c r="H23" i="6"/>
  <c r="F23" i="6"/>
  <c r="D23" i="6"/>
  <c r="N8" i="6"/>
  <c r="M8" i="6"/>
  <c r="L8" i="6"/>
  <c r="J8" i="6"/>
  <c r="H8" i="6"/>
  <c r="F8" i="6"/>
  <c r="D8" i="6"/>
  <c r="N7" i="6"/>
  <c r="M7" i="6"/>
  <c r="L7" i="6"/>
  <c r="J7" i="6"/>
  <c r="H7" i="6"/>
  <c r="F7" i="6"/>
  <c r="F27" i="6" s="1"/>
  <c r="D7" i="6"/>
  <c r="O5" i="6"/>
  <c r="H50" i="6" l="1"/>
  <c r="D50" i="6"/>
  <c r="D73" i="6"/>
  <c r="J73" i="6"/>
  <c r="O64" i="6"/>
  <c r="O60" i="6"/>
  <c r="F73" i="6"/>
  <c r="D27" i="6"/>
  <c r="H73" i="6"/>
  <c r="O67" i="6"/>
  <c r="J50" i="6"/>
  <c r="F50" i="6"/>
  <c r="O44" i="6"/>
  <c r="O46" i="6"/>
  <c r="H27" i="6"/>
  <c r="J27" i="6"/>
  <c r="O45" i="6"/>
  <c r="O69" i="6"/>
  <c r="O66" i="6"/>
  <c r="O62" i="6"/>
  <c r="O65" i="6"/>
  <c r="O61" i="6"/>
  <c r="O57" i="6"/>
  <c r="O71" i="6"/>
  <c r="O73" i="6"/>
  <c r="O38" i="6"/>
  <c r="O34" i="6"/>
  <c r="O50" i="6"/>
  <c r="O19" i="6"/>
  <c r="O15" i="6"/>
  <c r="O11" i="6"/>
  <c r="O21" i="6"/>
  <c r="O17" i="6"/>
  <c r="O13" i="6"/>
  <c r="O9" i="6"/>
  <c r="O22" i="6"/>
  <c r="O18" i="6"/>
  <c r="O14" i="6"/>
  <c r="O10" i="6"/>
  <c r="O20" i="6"/>
  <c r="O16" i="6"/>
  <c r="O12" i="6"/>
  <c r="O68" i="6"/>
  <c r="O42" i="6"/>
  <c r="O48" i="6"/>
  <c r="O54" i="6"/>
  <c r="O31" i="6"/>
  <c r="O58" i="6"/>
  <c r="O30" i="6"/>
  <c r="O43" i="6"/>
  <c r="O49" i="6"/>
  <c r="O70" i="6"/>
  <c r="O56" i="6"/>
  <c r="O8" i="6"/>
  <c r="O26" i="6"/>
  <c r="O41" i="6"/>
  <c r="O47" i="6"/>
  <c r="O53" i="6"/>
  <c r="O72" i="6"/>
  <c r="O39" i="6"/>
  <c r="O35" i="6"/>
  <c r="O40" i="6"/>
  <c r="O36" i="6"/>
  <c r="O32" i="6"/>
  <c r="O37" i="6"/>
  <c r="O33" i="6"/>
  <c r="O7" i="6"/>
  <c r="O25" i="6"/>
  <c r="O24" i="6"/>
  <c r="O23" i="6"/>
  <c r="O27" i="6"/>
</calcChain>
</file>

<file path=xl/sharedStrings.xml><?xml version="1.0" encoding="utf-8"?>
<sst xmlns="http://schemas.openxmlformats.org/spreadsheetml/2006/main" count="5365" uniqueCount="970">
  <si>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</si>
  <si>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</si>
  <si>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</si>
  <si>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</si>
  <si>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</si>
  <si>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</si>
  <si>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</si>
  <si>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</si>
  <si>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</si>
  <si>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</si>
  <si>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Сыр полутвердый, 15</t>
  </si>
  <si>
    <t>Запеканка из творога, 150</t>
  </si>
  <si>
    <t>Соус сметанный 30</t>
  </si>
  <si>
    <t>Картофельное пюре, 150</t>
  </si>
  <si>
    <t>Чай с сахаром и лимоном, 200/11</t>
  </si>
  <si>
    <t>Какао на молоке, 200/11</t>
  </si>
  <si>
    <t>Яблоко, 100</t>
  </si>
  <si>
    <t>Груша, 100</t>
  </si>
  <si>
    <t>Обед</t>
  </si>
  <si>
    <t>Салат из свежих огурцов, 60</t>
  </si>
  <si>
    <t>Салат из свежих помидоров и огурцов, 60</t>
  </si>
  <si>
    <t>Салат из морской капусты и моркови с яйцом, 60</t>
  </si>
  <si>
    <t>Каша гречневая рассыпчатая, 150</t>
  </si>
  <si>
    <t>Сок фруктовый, 200</t>
  </si>
  <si>
    <t>Полдник</t>
  </si>
  <si>
    <t>Булочка сдобная с творогом, 75</t>
  </si>
  <si>
    <t>Йогурт питьевой, 200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</si>
  <si>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</si>
  <si>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</si>
  <si>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</si>
  <si>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</si>
  <si>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</si>
  <si>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</si>
  <si>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</si>
  <si>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</si>
  <si>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</si>
  <si>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</si>
  <si>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Куриное филе в сырном соусе, 90</t>
  </si>
  <si>
    <t>Молоко сгущенное, 30</t>
  </si>
  <si>
    <t>Рыба, запеченная в сметанном соусе, 90</t>
  </si>
  <si>
    <t>Снежок, 200</t>
  </si>
  <si>
    <t>Варенец, 200</t>
  </si>
  <si>
    <t>Ацидофилин, 200</t>
  </si>
  <si>
    <t>Винегрет с сельдью, 60</t>
  </si>
  <si>
    <t>Салат из цветной капусты, помидоров и зелени, 60</t>
  </si>
  <si>
    <t>Салат из овощей с кукурузой, 60</t>
  </si>
  <si>
    <t>Чай с молоком, 200/11</t>
  </si>
  <si>
    <t>Салат из свеклы с зеленым горошком, 60</t>
  </si>
  <si>
    <t>Блинчики с молоком сгущенным, 100</t>
  </si>
  <si>
    <t>Блинчики с джемом, 100</t>
  </si>
  <si>
    <t>Киви, 100</t>
  </si>
  <si>
    <t>Виноград, 100</t>
  </si>
  <si>
    <t>Соус сметанно-томатный, 30</t>
  </si>
  <si>
    <t>Круассан с сыром, 75</t>
  </si>
  <si>
    <t>Масло сливочное, 10</t>
  </si>
  <si>
    <t>Булочка с изюмом</t>
  </si>
  <si>
    <t>Сардельки отварные, 90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</si>
  <si>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</si>
  <si>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</si>
  <si>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</si>
  <si>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</si>
  <si>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</si>
  <si>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</si>
  <si>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</si>
  <si>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</si>
  <si>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</si>
  <si>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</si>
  <si>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</si>
  <si>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</si>
  <si>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</si>
  <si>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</si>
  <si>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</si>
  <si>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</si>
  <si>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</si>
  <si>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</si>
  <si>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</si>
  <si>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</si>
  <si>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</si>
  <si>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</si>
  <si>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</si>
  <si>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</si>
  <si>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</si>
  <si>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</si>
  <si>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</si>
  <si>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</si>
  <si>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Хлеб пшеничный, 20гр</t>
  </si>
  <si>
    <t>Итого за Обед</t>
  </si>
  <si>
    <t>Ряженка 2,5%, 200</t>
  </si>
  <si>
    <t>Итого за день</t>
  </si>
  <si>
    <t>вторник</t>
  </si>
  <si>
    <t>Груша</t>
  </si>
  <si>
    <t>Запеканка картофельная с субпродуктами, 240</t>
  </si>
  <si>
    <t>среда</t>
  </si>
  <si>
    <t>Котлета Морячок, 90</t>
  </si>
  <si>
    <t>Картофель отварной, 150</t>
  </si>
  <si>
    <t>Чай с шиповником, 200/11</t>
  </si>
  <si>
    <t>Компот из черной смородины, 200/11</t>
  </si>
  <si>
    <t>четверг</t>
  </si>
  <si>
    <t>Макароны отварные 150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</si>
  <si>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</si>
  <si>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</si>
  <si>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</si>
  <si>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</si>
  <si>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</si>
  <si>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</si>
  <si>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</si>
  <si>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 xml:space="preserve">Масло сливочное, 5 </t>
  </si>
  <si>
    <t>Картофель запеченный по-деревенски, 150</t>
  </si>
  <si>
    <t>Салат витаминный /2 вариант/, 60</t>
  </si>
  <si>
    <t>Бутерброд с маслом сливочным и красной икрой</t>
  </si>
  <si>
    <t>Сельдь с картофелем, 60</t>
  </si>
  <si>
    <t>Винегрет с морской капустой, 60</t>
  </si>
  <si>
    <t>Пельмени рыбные, 240</t>
  </si>
  <si>
    <t>Плов с говядиной, 240</t>
  </si>
  <si>
    <t>Круассан с сыром</t>
  </si>
  <si>
    <t>Бефстроганов из куриного филе, 90</t>
  </si>
  <si>
    <t>Салат из свежих помидоров и перца сладкого, 60</t>
  </si>
  <si>
    <t>Среднее значение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</si>
  <si>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</si>
  <si>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</si>
  <si>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</si>
  <si>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</si>
  <si>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</si>
  <si>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</si>
  <si>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</si>
  <si>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</si>
  <si>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</si>
  <si>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</si>
  <si>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</si>
  <si>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</si>
  <si>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</si>
  <si>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</si>
  <si>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</si>
  <si>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</si>
  <si>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</si>
  <si>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</si>
  <si>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</si>
  <si>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</si>
  <si>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</si>
  <si>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</si>
  <si>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</si>
  <si>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</si>
  <si>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</si>
  <si>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</si>
  <si>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</si>
  <si>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</si>
  <si>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</si>
  <si>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</si>
  <si>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</si>
  <si>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</si>
  <si>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</si>
  <si>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</si>
  <si>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</si>
  <si>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</si>
  <si>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</si>
  <si>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</si>
  <si>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</si>
  <si>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</si>
  <si>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</si>
  <si>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</si>
  <si>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</si>
  <si>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</si>
  <si>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</si>
  <si>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</si>
  <si>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</si>
  <si>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</si>
  <si>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</si>
  <si>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</si>
  <si>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</si>
  <si>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Хлеб ржано-пшеничный, 50гр</t>
  </si>
  <si>
    <t>Соус ягодный, 30</t>
  </si>
  <si>
    <t>Яйцо вареное, 40</t>
  </si>
  <si>
    <t>Булочка с изюмом, 50</t>
  </si>
  <si>
    <t>Бутерброд с маслом сливочным и красной икрой, 55</t>
  </si>
  <si>
    <t>Банан, 100</t>
  </si>
  <si>
    <t>Тип блюда</t>
  </si>
  <si>
    <t>Порционно масло</t>
  </si>
  <si>
    <t>Порционно сыр</t>
  </si>
  <si>
    <t>Блюда из яиц</t>
  </si>
  <si>
    <t>Основное блюдо</t>
  </si>
  <si>
    <t>Соус</t>
  </si>
  <si>
    <t>Гарнир</t>
  </si>
  <si>
    <t>Напиток</t>
  </si>
  <si>
    <t>Выпечка</t>
  </si>
  <si>
    <t>Хлеб</t>
  </si>
  <si>
    <t>Фрукт</t>
  </si>
  <si>
    <t>Холодная закуска, салат</t>
  </si>
  <si>
    <t>Первое блюдо</t>
  </si>
  <si>
    <t>Сладкое блюдо</t>
  </si>
  <si>
    <t>Каша жидкая молочная из овсяных хлопьев " Геркулес" с ягодами, 200/5/5/10</t>
  </si>
  <si>
    <t>Омлет натуральный, 50</t>
  </si>
  <si>
    <t xml:space="preserve">Хлопья кукурузные с молоком, 200 </t>
  </si>
  <si>
    <t xml:space="preserve">Биточки из курицы, 90 </t>
  </si>
  <si>
    <t>Каша вязкая молочная из смеси круп, 200/5/5</t>
  </si>
  <si>
    <t xml:space="preserve">Сырники из творога, 150 </t>
  </si>
  <si>
    <t>Котлета с говядиной и печенью, 90</t>
  </si>
  <si>
    <t>Каша вязкая молочная из рисовой крупы, 200/5/5</t>
  </si>
  <si>
    <t>Каша вязкая молочная из пшеничной крупы с ягодами, 200/5/5/10</t>
  </si>
  <si>
    <t>Пудинг из творога (запеченный), 150</t>
  </si>
  <si>
    <t>Биточки из курицы, 90</t>
  </si>
  <si>
    <t>Хлопья кукурузные с молоком</t>
  </si>
  <si>
    <t xml:space="preserve">Соус болоньезе, 90 </t>
  </si>
  <si>
    <t xml:space="preserve">Вареники с творогом отварные, 200 </t>
  </si>
  <si>
    <t>Плов с отварной птицей, 90/150</t>
  </si>
  <si>
    <t xml:space="preserve">Каша вязкая молочная из гречневой крупы, 200/5/5 </t>
  </si>
  <si>
    <t>Масло сливочное, 5</t>
  </si>
  <si>
    <t>Соус сметанный сладкий, 30</t>
  </si>
  <si>
    <t>Рагу овощное, 150</t>
  </si>
  <si>
    <t>Хлеб пшеничный, 40</t>
  </si>
  <si>
    <t>Апельсин, 150</t>
  </si>
  <si>
    <t>Салат картофельный с кальмаром, 60</t>
  </si>
  <si>
    <t>Суп из овощей со сметаной с курицей, 200/10/15</t>
  </si>
  <si>
    <t>Рассольник ленинградский (крупа перловая) с говядиной, 200/10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</si>
  <si>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</si>
  <si>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</si>
  <si>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Суп картофельный с мясными фрикадельками,  200/20</t>
  </si>
  <si>
    <t>Суп картофельный с бобовыми (горохом) с курицей, 200/15</t>
  </si>
  <si>
    <t>Суп картофельный с рыбными фрикадельками, 200/20</t>
  </si>
  <si>
    <t>Суп картофельный с макаронами с говядиной, 200/10</t>
  </si>
  <si>
    <t>Суп картофельный с бобовыми (фасолью) с говядиной, 200/10</t>
  </si>
  <si>
    <t>Щи зеленые с курицей, 200/10/15</t>
  </si>
  <si>
    <t>Винегрет с кальмаром, 60</t>
  </si>
  <si>
    <t>Борщ с фасолью и картофелем со сметаной, 200/10 с говядиной, 200/10/10</t>
  </si>
  <si>
    <t xml:space="preserve">Морс из брусники, 200/11 </t>
  </si>
  <si>
    <t>Морс из брусники, 200/11</t>
  </si>
  <si>
    <t>Бефстроганов из говядины, 90</t>
  </si>
  <si>
    <t xml:space="preserve">Пельмени мясные отварные, 240/5 </t>
  </si>
  <si>
    <t>Котлеты домашние, 90</t>
  </si>
  <si>
    <t>Бифштекс рубленый, 90</t>
  </si>
  <si>
    <t>Рагу из овощей с курицей, 240</t>
  </si>
  <si>
    <t xml:space="preserve">Гуляш из говядины, 90 </t>
  </si>
  <si>
    <t>Бедро куриное запеченное, 90</t>
  </si>
  <si>
    <t>Поджарка из говядины, 90</t>
  </si>
  <si>
    <t>Котлета рыбная (горбуша), 90</t>
  </si>
  <si>
    <t>Пудинг творожный, 75</t>
  </si>
  <si>
    <t>Пирожок с мясом и рисом, 75</t>
  </si>
  <si>
    <t>Пицца Школьная, 80</t>
  </si>
  <si>
    <t>Пита с сыром, 75</t>
  </si>
  <si>
    <t>Банан</t>
  </si>
  <si>
    <t>Жаркое по-домашнему, 240</t>
  </si>
  <si>
    <t>Рагу из овощей с говядиной, 240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</si>
  <si>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</si>
  <si>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</si>
  <si>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</si>
  <si>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</si>
  <si>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</si>
  <si>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</si>
  <si>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</si>
  <si>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</si>
  <si>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</si>
  <si>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</si>
  <si>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</si>
  <si>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</si>
  <si>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</si>
  <si>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</si>
  <si>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Булочка с маком, 50</t>
  </si>
  <si>
    <t>Булочка с кунжутом, 50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</si>
  <si>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</si>
  <si>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</si>
  <si>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</si>
  <si>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</si>
  <si>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</si>
  <si>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</si>
  <si>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</si>
  <si>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</si>
  <si>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</si>
  <si>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</si>
  <si>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</si>
  <si>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</si>
  <si>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</si>
  <si>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</si>
  <si>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</si>
  <si>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</si>
  <si>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</si>
  <si>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</si>
  <si>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</si>
  <si>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</si>
  <si>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</si>
  <si>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</si>
  <si>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</si>
  <si>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</si>
  <si>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</si>
  <si>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</si>
  <si>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</si>
  <si>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</si>
  <si>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</si>
  <si>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</si>
  <si>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</si>
  <si>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</si>
  <si>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</si>
  <si>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</si>
  <si>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</si>
  <si>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</si>
  <si>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</si>
  <si>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</si>
  <si>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</si>
  <si>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</si>
  <si>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</si>
  <si>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</si>
  <si>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</si>
  <si>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</si>
  <si>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</si>
  <si>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</si>
  <si>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</si>
  <si>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</si>
  <si>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</si>
  <si>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</si>
  <si>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</si>
  <si>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</si>
  <si>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</si>
  <si>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</si>
  <si>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</si>
  <si>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</si>
  <si>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</si>
  <si>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</si>
  <si>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</si>
  <si>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</si>
  <si>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</si>
  <si>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</si>
  <si>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</si>
  <si>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</si>
  <si>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</si>
  <si>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</si>
  <si>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</si>
  <si>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</si>
  <si>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</si>
  <si>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</si>
  <si>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</si>
  <si>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</si>
  <si>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</si>
  <si>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</si>
  <si>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</si>
  <si>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</si>
  <si>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32/М/ССЖ</t>
  </si>
  <si>
    <t>96/М/ССЖ</t>
  </si>
  <si>
    <t>284/М/ССЖ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</si>
  <si>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</si>
  <si>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</si>
  <si>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</si>
  <si>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</si>
  <si>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</si>
  <si>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</si>
  <si>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</si>
  <si>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</si>
  <si>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</si>
  <si>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</si>
  <si>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</si>
  <si>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</si>
  <si>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</si>
  <si>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</si>
  <si>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</si>
  <si>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</si>
  <si>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</si>
  <si>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</si>
  <si>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</si>
  <si>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</si>
  <si>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</si>
  <si>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</si>
  <si>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</si>
  <si>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</si>
  <si>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</si>
  <si>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</si>
  <si>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</si>
  <si>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</si>
  <si>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</si>
  <si>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</si>
  <si>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</si>
  <si>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</si>
  <si>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</si>
  <si>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</si>
  <si>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</si>
  <si>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</si>
  <si>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</si>
  <si>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</si>
  <si>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</si>
  <si>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</si>
  <si>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</si>
  <si>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</si>
  <si>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</si>
  <si>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</si>
  <si>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</si>
  <si>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294/М/ССЖ</t>
  </si>
  <si>
    <t>265/М/ССЖ</t>
  </si>
  <si>
    <t>256/М/ССЖ</t>
  </si>
  <si>
    <t>37/М/ССЖ</t>
  </si>
  <si>
    <t>251/М/ССЖ</t>
  </si>
  <si>
    <t>459/М/ССЖ</t>
  </si>
  <si>
    <t>84/М/ССЖ</t>
  </si>
  <si>
    <t>263/М/ССЖ</t>
  </si>
  <si>
    <t>Суп картофельный с мясными фрикадельками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</si>
  <si>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7 - 11 лет.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</si>
  <si>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7 - 11 лет.</t>
  </si>
  <si>
    <t>Чай с сахаром</t>
  </si>
  <si>
    <t>Компот из черной смородины</t>
  </si>
  <si>
    <t>1 920</t>
  </si>
  <si>
    <t>1 895</t>
  </si>
  <si>
    <t>1 875</t>
  </si>
  <si>
    <t>1 885</t>
  </si>
  <si>
    <t>11 935</t>
  </si>
  <si>
    <t>1 630,39</t>
  </si>
  <si>
    <t>12 865,90</t>
  </si>
  <si>
    <t>6 930,57</t>
  </si>
  <si>
    <t>5 692,39</t>
  </si>
  <si>
    <t>7 922,08</t>
  </si>
  <si>
    <t>1 837,17</t>
  </si>
  <si>
    <t>Салат из картофеля, кукурузы консервированной, моркови, соленого огурца, 60</t>
  </si>
  <si>
    <t>1 880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</si>
  <si>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</si>
  <si>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</si>
  <si>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</si>
  <si>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Примечание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</si>
  <si>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</si>
  <si>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</si>
  <si>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</si>
  <si>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</si>
  <si>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</si>
  <si>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</si>
  <si>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</si>
  <si>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</si>
  <si>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</si>
  <si>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</si>
  <si>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</si>
  <si>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</si>
  <si>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</si>
  <si>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</si>
  <si>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</si>
  <si>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</si>
  <si>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</si>
  <si>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</si>
  <si>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</si>
  <si>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</si>
  <si>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</si>
  <si>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</si>
  <si>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</si>
  <si>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</si>
  <si>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</si>
  <si>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</si>
  <si>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</si>
  <si>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</si>
  <si>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</si>
  <si>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</si>
  <si>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</si>
  <si>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</si>
  <si>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</si>
  <si>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</si>
  <si>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</si>
  <si>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</si>
  <si>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</si>
  <si>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</si>
  <si>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</si>
  <si>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</si>
  <si>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</si>
  <si>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</si>
  <si>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</si>
  <si>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</si>
  <si>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</si>
  <si>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</si>
  <si>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</si>
  <si>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</si>
  <si>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</si>
  <si>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</si>
  <si>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</si>
  <si>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</si>
  <si>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</si>
  <si>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</si>
  <si>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</si>
  <si>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</si>
  <si>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</si>
  <si>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</si>
  <si>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</si>
  <si>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</si>
  <si>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</si>
  <si>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</si>
  <si>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</si>
  <si>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</si>
  <si>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</si>
  <si>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</si>
  <si>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</si>
  <si>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</si>
  <si>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</si>
  <si>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</si>
  <si>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</si>
  <si>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</si>
  <si>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</si>
  <si>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</si>
  <si>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</si>
  <si>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</si>
  <si>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</si>
  <si>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</si>
  <si>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</si>
  <si>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</si>
  <si>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</si>
  <si>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</si>
  <si>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</si>
  <si>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</si>
  <si>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</si>
  <si>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</si>
  <si>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</si>
  <si>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</si>
  <si>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</si>
  <si>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</si>
  <si>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</si>
  <si>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</si>
  <si>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</si>
  <si>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</si>
  <si>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Макаронник с субпродуктами с маслом сливочным, 240/5</t>
  </si>
  <si>
    <t>262/К</t>
  </si>
  <si>
    <t>Запеканка из печени с рисом с соусом томатным, 240/30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</si>
  <si>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</si>
  <si>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</si>
  <si>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</si>
  <si>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</si>
  <si>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</si>
  <si>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</si>
  <si>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</si>
  <si>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</si>
  <si>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</si>
  <si>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</si>
  <si>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</si>
  <si>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</si>
  <si>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</si>
  <si>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Шницель рыбный натуральный с маслом сливочным, 90/5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</si>
  <si>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</si>
  <si>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</si>
  <si>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</si>
  <si>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</si>
  <si>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</si>
  <si>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</si>
  <si>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</si>
  <si>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</si>
  <si>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Салат из моркови с кураглой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</si>
  <si>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</si>
  <si>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</si>
  <si>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</si>
  <si>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</si>
  <si>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</si>
  <si>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</si>
  <si>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</si>
  <si>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</si>
  <si>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</si>
  <si>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</si>
  <si>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</si>
  <si>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</si>
  <si>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</si>
  <si>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</si>
  <si>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</si>
  <si>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</si>
  <si>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</si>
  <si>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</si>
  <si>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</si>
  <si>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</si>
  <si>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</si>
  <si>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</si>
  <si>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</si>
  <si>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</si>
  <si>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</si>
  <si>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</si>
  <si>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</si>
  <si>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</si>
  <si>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</si>
  <si>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</si>
  <si>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</si>
  <si>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</si>
  <si>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</si>
  <si>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</si>
  <si>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</si>
  <si>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</si>
  <si>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</si>
  <si>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</si>
  <si>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</si>
  <si>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</si>
  <si>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</si>
  <si>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</si>
  <si>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Суфле из птицы с маслом сливочным, 90/5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</si>
  <si>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</si>
  <si>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</si>
  <si>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</si>
  <si>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</si>
  <si>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</si>
  <si>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</si>
  <si>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</si>
  <si>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</si>
  <si>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</si>
  <si>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</si>
  <si>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</si>
  <si>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</si>
  <si>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</si>
  <si>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</si>
  <si>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</si>
  <si>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</si>
  <si>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</si>
  <si>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</si>
  <si>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</si>
  <si>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</si>
  <si>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</si>
  <si>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</si>
  <si>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</si>
  <si>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</si>
  <si>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</si>
  <si>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</si>
  <si>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279/М</t>
  </si>
  <si>
    <t>Тефтели из говядины с томатным соусом, 90/30</t>
  </si>
  <si>
    <t>266/М</t>
  </si>
  <si>
    <t>Бифштекс рубленный с маслом сливочным, 90/5</t>
  </si>
  <si>
    <t>308/М</t>
  </si>
  <si>
    <t>Фасоль отварная с луком и томатом</t>
  </si>
  <si>
    <t>Итого за Понедельник - 2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</si>
  <si>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</si>
  <si>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</si>
  <si>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</si>
  <si>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</si>
  <si>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</si>
  <si>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</si>
  <si>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</si>
  <si>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</si>
  <si>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</si>
  <si>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</si>
  <si>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</si>
  <si>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</si>
  <si>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</si>
  <si>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</si>
  <si>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</si>
  <si>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</si>
  <si>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</si>
  <si>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</si>
  <si>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</si>
  <si>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</si>
  <si>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</si>
  <si>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</si>
  <si>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</si>
  <si>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</si>
  <si>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</si>
  <si>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</si>
  <si>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</si>
  <si>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</si>
  <si>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</si>
  <si>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</si>
  <si>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</si>
  <si>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</si>
  <si>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</si>
  <si>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</si>
  <si>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</si>
  <si>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Шницель из говядины с соусом сметанныйм, 80/30</t>
  </si>
  <si>
    <t>374/М</t>
  </si>
  <si>
    <t>Зразы рубленные с маслом сливочным, 90/5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</si>
  <si>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</si>
  <si>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</si>
  <si>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</si>
  <si>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</si>
  <si>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</si>
  <si>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</si>
  <si>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</si>
  <si>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</si>
  <si>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</si>
  <si>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</si>
  <si>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</si>
  <si>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Салат картофельный с кукеурузой и морковью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</si>
  <si>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</si>
  <si>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</si>
  <si>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</si>
  <si>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</si>
  <si>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</si>
  <si>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</si>
  <si>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</si>
  <si>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</si>
  <si>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</si>
  <si>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</si>
  <si>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</si>
  <si>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</si>
  <si>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</si>
  <si>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</si>
  <si>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</si>
  <si>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</si>
  <si>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</si>
  <si>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</si>
  <si>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</si>
  <si>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</si>
  <si>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Птица отварная с маслом сливочным, 90/5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</si>
  <si>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</si>
  <si>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</si>
  <si>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</si>
  <si>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</si>
  <si>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</si>
  <si>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</si>
  <si>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</si>
  <si>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</si>
  <si>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</si>
  <si>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</si>
  <si>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</si>
  <si>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Запеканка картофельная с рыбой с маслом сливочным, 240/5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</si>
  <si>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</si>
  <si>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</si>
  <si>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</si>
  <si>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</si>
  <si>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</si>
  <si>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</si>
  <si>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</si>
  <si>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</si>
  <si>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</si>
  <si>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</si>
  <si>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</si>
  <si>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</si>
  <si>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</si>
  <si>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</si>
  <si>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</si>
  <si>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</si>
  <si>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</si>
  <si>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</si>
  <si>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</si>
  <si>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</si>
  <si>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</si>
  <si>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</si>
  <si>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</si>
  <si>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</si>
  <si>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</si>
  <si>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</si>
  <si>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</si>
  <si>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Зразы рыбные рубленные с маслом, 90/5</t>
  </si>
  <si>
    <t>255/К</t>
  </si>
  <si>
    <t>Кнели рыбные отварные с маслом сливочным, 90/5</t>
  </si>
  <si>
    <t>Итого за Среду - 4</t>
  </si>
  <si>
    <t>Салат из свеклы с солеными огурцыми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</si>
  <si>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</si>
  <si>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</si>
  <si>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</si>
  <si>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</si>
  <si>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</si>
  <si>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</si>
  <si>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</si>
  <si>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</si>
  <si>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</si>
  <si>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</si>
  <si>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</si>
  <si>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</si>
  <si>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Приложение №10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</si>
  <si>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</si>
  <si>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</si>
  <si>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</si>
  <si>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</si>
  <si>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</si>
  <si>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</si>
  <si>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</si>
  <si>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</si>
  <si>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</si>
  <si>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</si>
  <si>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</si>
  <si>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</si>
  <si>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</si>
  <si>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</si>
  <si>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</si>
  <si>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</si>
  <si>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</si>
  <si>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</si>
  <si>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</si>
  <si>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</si>
  <si>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</si>
  <si>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</si>
  <si>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</si>
  <si>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</si>
  <si>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</si>
  <si>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</si>
  <si>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</si>
  <si>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</si>
  <si>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</si>
  <si>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</si>
  <si>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</si>
  <si>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</si>
  <si>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</si>
  <si>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</si>
  <si>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</si>
  <si>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</si>
  <si>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</si>
  <si>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</si>
  <si>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</si>
  <si>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</si>
  <si>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</si>
  <si>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</si>
  <si>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</si>
  <si>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</si>
  <si>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</si>
  <si>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</si>
  <si>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</si>
  <si>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</si>
  <si>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</si>
  <si>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</si>
  <si>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</si>
  <si>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</si>
  <si>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</si>
  <si>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</si>
  <si>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</si>
  <si>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</si>
  <si>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</si>
  <si>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</si>
  <si>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</si>
  <si>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</si>
  <si>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</si>
  <si>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</si>
  <si>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</si>
  <si>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</si>
  <si>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</si>
  <si>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</si>
  <si>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</si>
  <si>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</si>
  <si>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</si>
  <si>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</si>
  <si>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</si>
  <si>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</si>
  <si>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</si>
  <si>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</si>
  <si>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</si>
  <si>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</si>
  <si>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</si>
  <si>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</si>
  <si>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</si>
  <si>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</si>
  <si>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</si>
  <si>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</si>
  <si>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Приложение №9</t>
  </si>
  <si>
    <t>Приложение №11</t>
  </si>
  <si>
    <t>Приложение № 12</t>
  </si>
  <si>
    <t>Приложение №13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</si>
  <si>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</si>
  <si>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</si>
  <si>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</si>
  <si>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</si>
  <si>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</si>
  <si>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</si>
  <si>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>№</t>
  </si>
  <si>
    <t>Наименование пищевой продукции или группы пищевой продукции</t>
  </si>
  <si>
    <t>Белки жив. происх, г</t>
  </si>
  <si>
    <t>Белки раст. происх, г</t>
  </si>
  <si>
    <t>Жиры жив. происх, г</t>
  </si>
  <si>
    <t>Жири раст. происх, г</t>
  </si>
  <si>
    <t>Пишевые волокна</t>
  </si>
  <si>
    <t>Энергетическая ценность, ккал</t>
  </si>
  <si>
    <t>Минеральные вещества</t>
  </si>
  <si>
    <t>Витамины</t>
  </si>
  <si>
    <t>Na, мг</t>
  </si>
  <si>
    <t>K, мг</t>
  </si>
  <si>
    <t>Ca, мг</t>
  </si>
  <si>
    <t>Mg, мг</t>
  </si>
  <si>
    <t>Р, мг</t>
  </si>
  <si>
    <t>Fe, мг</t>
  </si>
  <si>
    <t>А, мкг</t>
  </si>
  <si>
    <t>В1, мг</t>
  </si>
  <si>
    <t>В2, мг</t>
  </si>
  <si>
    <t>С, мг</t>
  </si>
  <si>
    <t>Хлеб ржаной без т/о</t>
  </si>
  <si>
    <t>Хлеб пшеничный без т/о</t>
  </si>
  <si>
    <t>Мука пшеничная с т/о</t>
  </si>
  <si>
    <t>Крупа рис с т/о</t>
  </si>
  <si>
    <t>Крупа гречневая с т/о</t>
  </si>
  <si>
    <t>Крупа манная с т/о</t>
  </si>
  <si>
    <t>Крупа перловая с т/о</t>
  </si>
  <si>
    <t>Крупа пшеничная с т/о</t>
  </si>
  <si>
    <t>Крупа пшено с т/о</t>
  </si>
  <si>
    <t>Горох с т/о</t>
  </si>
  <si>
    <t>Фасоль с т/о</t>
  </si>
  <si>
    <t>Крупа кукурузная с т/о</t>
  </si>
  <si>
    <t>Макаронные изделия с т/о</t>
  </si>
  <si>
    <t>Картофель с т/о</t>
  </si>
  <si>
    <t>Овощи (свежие, мороженные, консервированные), включая соленые и квашеные (не более 10% от общего количества овощей), в т.ч. Томат-пюре, зелень,г</t>
  </si>
  <si>
    <t>Помидоры свежие без т/о</t>
  </si>
  <si>
    <t>Огурцы свежие без т/о</t>
  </si>
  <si>
    <t>Морковь с т/о</t>
  </si>
  <si>
    <t>Свекла с т/о</t>
  </si>
  <si>
    <t>Капуста белокачанная с т/о</t>
  </si>
  <si>
    <t>Лук репчатый с т/о</t>
  </si>
  <si>
    <t>Зелень</t>
  </si>
  <si>
    <t>Зелень (петрушка) с т/о</t>
  </si>
  <si>
    <t>Зелень (петрушка) без т/о</t>
  </si>
  <si>
    <t>Яблоки</t>
  </si>
  <si>
    <t>Яблоки с т/о</t>
  </si>
  <si>
    <t>Яблоки без т/о</t>
  </si>
  <si>
    <t>Груши без т/о</t>
  </si>
  <si>
    <t>Бананы без т/о</t>
  </si>
  <si>
    <t>Мандарины без т/о</t>
  </si>
  <si>
    <t>Апельсины без т/о</t>
  </si>
  <si>
    <t>Клюква</t>
  </si>
  <si>
    <t>Клюква с/м с т/о</t>
  </si>
  <si>
    <t>Клюква с/м без т/о</t>
  </si>
  <si>
    <t>Лимон с т/о</t>
  </si>
  <si>
    <t>Сухофрукты</t>
  </si>
  <si>
    <t>смеси компотные  с т/о</t>
  </si>
  <si>
    <t>Шиповник с т/о</t>
  </si>
  <si>
    <t>яблоки сушеные с т/о</t>
  </si>
  <si>
    <t>Груши сушеные с т/о</t>
  </si>
  <si>
    <t>чернослив с т/о</t>
  </si>
  <si>
    <t>курага с т/о</t>
  </si>
  <si>
    <t>изюм с т/о</t>
  </si>
  <si>
    <t>Соки плодоовощные, напитки витаминизированные, в т.ч. Инстантные</t>
  </si>
  <si>
    <t>Мясо 1-й категории</t>
  </si>
  <si>
    <t>говядина с т/о</t>
  </si>
  <si>
    <t>Свинина с т/о</t>
  </si>
  <si>
    <t xml:space="preserve">Субпродукты (печень, язык, сердце) </t>
  </si>
  <si>
    <t>Печень говяжья с т/о</t>
  </si>
  <si>
    <t>Птица (цыплята- бройлеры потрошенные - 1 кат) с т/о</t>
  </si>
  <si>
    <t>Рыба (филе),  в т.ч. филе слабо или малосоленое с т/о</t>
  </si>
  <si>
    <t>Молоко</t>
  </si>
  <si>
    <t>Молоко с т/о</t>
  </si>
  <si>
    <t>Молоко без т/о</t>
  </si>
  <si>
    <t>Кисломолочная пищевая продукция</t>
  </si>
  <si>
    <t>кефир без т/о</t>
  </si>
  <si>
    <t>Творог (5% - 9% м.д.ж.) с т/о</t>
  </si>
  <si>
    <t>Сыр без т/о</t>
  </si>
  <si>
    <t>Сметана с т/о</t>
  </si>
  <si>
    <t>Масло сливочное с т/о</t>
  </si>
  <si>
    <t>Масло сливочное без т/о</t>
  </si>
  <si>
    <t>Масло растительное с т/о</t>
  </si>
  <si>
    <t>Масло растительное без т/о</t>
  </si>
  <si>
    <t>Яйцо, гр. с т/о</t>
  </si>
  <si>
    <t>Сахар  без т/о</t>
  </si>
  <si>
    <t>Кондитерские изделия без т/о</t>
  </si>
  <si>
    <t>Чай с т/о</t>
  </si>
  <si>
    <t>Какао-порошок с т/о</t>
  </si>
  <si>
    <t>Кофейный напиток с т/о</t>
  </si>
  <si>
    <t>Дрожжи хлебопекарные с т/о</t>
  </si>
  <si>
    <t>Крахмал с т/о</t>
  </si>
  <si>
    <t>Соль пищевая поваренная йодированная с т/о</t>
  </si>
  <si>
    <t>Итого ХЭХ по СанПиН 2.3/2.4.3590-20</t>
  </si>
  <si>
    <t>Расчет химико-энергетических характеристик  среднесуточного набора продуктов СанПиН 2.3/2.4.3590-20  (с учетом потерь при тепловой обработке)</t>
  </si>
  <si>
    <t>Выполнение нормативов для Крайнего Севера, % от суточной нормы</t>
  </si>
  <si>
    <t xml:space="preserve">Итого за: Завтраки </t>
  </si>
  <si>
    <t>Итого за: Обеды</t>
  </si>
  <si>
    <t>Итого за: Полдники</t>
  </si>
  <si>
    <t>Итого за завтраки, обеды, полдники</t>
  </si>
  <si>
    <t>Среднее значение завтраков, обедов, полдников</t>
  </si>
  <si>
    <t>Суточная норма СанПиН 2.3./2.4 3590-20 возрастная категория 7-11 лет</t>
  </si>
  <si>
    <t>Суточная норма для пришлого (европейского) насления  Крайнего Севера возрастная категория 7-11 лет</t>
  </si>
  <si>
    <t>СанПиН 2.3/2.4.3590-20  не установлена дополнительная потребность для районов Крайнего Севера и местностей приравненных к ним</t>
  </si>
  <si>
    <t>В методических рекомендациях МР 2.3.1 0253-21 Нормы физиологических потребностей в энергии и пищевых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</si>
  <si>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МР 2.4.5 0146-19 "Организация питания детей дошкольного и школьного возраста в организованных коллективах на территории Арктической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«северному» типу метаболизма</t>
  </si>
  <si>
    <t>Потребность сформулирована исходя требований профилактической медицины, экстраполируя показатели МР 2.3.1 0253-21, МР 2.4.5 0146-19 применительно к возрастной группе 7-11 лет пришлого (европейского) населения в местностях приравненных к районам Крайнего Севера</t>
  </si>
  <si>
    <t>Приложение №14</t>
  </si>
  <si>
    <t>Приложение № 4</t>
  </si>
  <si>
    <t>Показатели химико-энергетических характеристик типового 20-ти дневного меню основного (организованного) питания для  муниципальных общеобразовательных организаций Петропавловск-Камчатского городского округа (возрастная категория 7 - 11 лет)</t>
  </si>
  <si>
    <t>Суточная потребность для районов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</si>
  <si>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Приложение № 1</t>
  </si>
  <si>
    <t>Типовое 20-ти дневное меню основного (организованного) питания для обучающихся муниципальных общеобразовательных организаций Петропавловск-Камчатского городского округа</t>
  </si>
  <si>
    <t>Приложение № 2</t>
  </si>
  <si>
    <t xml:space="preserve">Пирожок с капустой </t>
  </si>
  <si>
    <t>Пирожок с картофелем и луком</t>
  </si>
  <si>
    <t>Слойка с маком</t>
  </si>
  <si>
    <t>Пицца без майонеза и кетчупа</t>
  </si>
  <si>
    <t>Круассан с маком</t>
  </si>
  <si>
    <t>Батон с маслом 20/5</t>
  </si>
  <si>
    <t>Каша гречневая рассыпчатая с маслом сливочным 150/5</t>
  </si>
  <si>
    <t>Блинчики с молоком сгущенным 75/25</t>
  </si>
  <si>
    <t>Завтрак  1день</t>
  </si>
  <si>
    <t>Завтрак  2 день</t>
  </si>
  <si>
    <t>Завтрак  3 день</t>
  </si>
  <si>
    <t>Завтрак  4 день</t>
  </si>
  <si>
    <t>Завтрак  5 день</t>
  </si>
  <si>
    <t>Завтрак  6 день</t>
  </si>
  <si>
    <t>Завтрак  7 день</t>
  </si>
  <si>
    <t>Слойка  с изюмом</t>
  </si>
  <si>
    <t>Завтрак  8 день</t>
  </si>
  <si>
    <t>Завтрак 9 день</t>
  </si>
  <si>
    <t>Завтрак 10 день</t>
  </si>
  <si>
    <t>Завтрак 11 день</t>
  </si>
  <si>
    <t>Завтрак 12 день</t>
  </si>
  <si>
    <t>Завтрак  13 день</t>
  </si>
  <si>
    <t>Завтрак 14 день</t>
  </si>
  <si>
    <t>Завтрак 15 день</t>
  </si>
  <si>
    <t>Завтрак 16 день</t>
  </si>
  <si>
    <t>Завтрак 17 день</t>
  </si>
  <si>
    <t>Завтрак  18 день</t>
  </si>
  <si>
    <t>Сыр полутвердый с батоном</t>
  </si>
  <si>
    <t>Завтрак  19 день</t>
  </si>
  <si>
    <t>Завтрак 20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</si>
</sst>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u/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3" fillId="0" borderId="0" applyBorder="0" applyProtection="0"/>
  </cellStyleXfs>
  <cellXfs count="379">
    <xf numFmtId="0" fontId="0" fillId="0" borderId="0" xfId="0"/>
    <xf numFmtId="0" fontId="8" fillId="0" borderId="0" xfId="3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1" fontId="8" fillId="0" borderId="4" xfId="19" applyNumberFormat="1" applyFont="1" applyBorder="1" applyAlignment="1">
      <alignment horizontal="right"/>
    </xf>
    <xf numFmtId="3" fontId="8" fillId="0" borderId="4" xfId="19" applyNumberFormat="1" applyFont="1" applyBorder="1" applyAlignment="1">
      <alignment horizontal="right"/>
    </xf>
    <xf numFmtId="2" fontId="8" fillId="0" borderId="4" xfId="19" applyNumberFormat="1" applyFont="1" applyBorder="1" applyAlignment="1">
      <alignment horizontal="center"/>
    </xf>
    <xf numFmtId="166" fontId="8" fillId="0" borderId="4" xfId="19" applyNumberFormat="1" applyFont="1" applyBorder="1" applyAlignment="1">
      <alignment horizontal="right"/>
    </xf>
    <xf numFmtId="166" fontId="8" fillId="0" borderId="4" xfId="19" applyNumberFormat="1" applyFont="1" applyBorder="1" applyAlignment="1">
      <alignment horizontal="center"/>
    </xf>
    <xf numFmtId="165" fontId="8" fillId="0" borderId="4" xfId="19" applyNumberFormat="1" applyFont="1" applyBorder="1" applyAlignment="1">
      <alignment horizontal="center"/>
    </xf>
    <xf numFmtId="2" fontId="8" fillId="3" borderId="4" xfId="19" applyNumberFormat="1" applyFont="1" applyFill="1" applyBorder="1" applyAlignment="1">
      <alignment horizontal="center"/>
    </xf>
    <xf numFmtId="166" fontId="8" fillId="3" borderId="4" xfId="19" applyNumberFormat="1" applyFont="1" applyFill="1" applyBorder="1" applyAlignment="1">
      <alignment horizontal="right"/>
    </xf>
    <xf numFmtId="166" fontId="8" fillId="3" borderId="4" xfId="19" applyNumberFormat="1" applyFont="1" applyFill="1" applyBorder="1" applyAlignment="1">
      <alignment horizontal="center"/>
    </xf>
    <xf numFmtId="165" fontId="8" fillId="3" borderId="4" xfId="19" applyNumberFormat="1" applyFont="1" applyFill="1" applyBorder="1" applyAlignment="1">
      <alignment horizontal="center"/>
    </xf>
    <xf numFmtId="0" fontId="11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vertical="center"/>
    </xf>
    <xf numFmtId="0" fontId="11" fillId="4" borderId="4" xfId="4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9" fontId="11" fillId="4" borderId="4" xfId="15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>
      <alignment horizontal="center"/>
    </xf>
    <xf numFmtId="9" fontId="11" fillId="4" borderId="4" xfId="4" applyNumberFormat="1" applyFont="1" applyFill="1" applyBorder="1" applyAlignment="1">
      <alignment vertical="center"/>
    </xf>
    <xf numFmtId="0" fontId="14" fillId="4" borderId="4" xfId="4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/>
    </xf>
    <xf numFmtId="9" fontId="14" fillId="4" borderId="4" xfId="15" applyFont="1" applyFill="1" applyBorder="1" applyAlignment="1" applyProtection="1">
      <alignment vertical="center"/>
    </xf>
    <xf numFmtId="9" fontId="14" fillId="0" borderId="4" xfId="15" applyNumberFormat="1" applyFont="1" applyFill="1" applyBorder="1" applyAlignment="1" applyProtection="1">
      <alignment vertical="center"/>
    </xf>
    <xf numFmtId="0" fontId="14" fillId="4" borderId="0" xfId="4" applyFont="1" applyFill="1" applyAlignment="1">
      <alignment vertical="center"/>
    </xf>
    <xf numFmtId="9" fontId="14" fillId="4" borderId="4" xfId="4" applyNumberFormat="1" applyFont="1" applyFill="1" applyBorder="1" applyAlignment="1">
      <alignment vertical="center"/>
    </xf>
    <xf numFmtId="0" fontId="5" fillId="4" borderId="0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4" xfId="21" applyNumberFormat="1" applyFont="1" applyBorder="1" applyAlignment="1">
      <alignment horizontal="center"/>
    </xf>
    <xf numFmtId="1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vertical="top" wrapText="1"/>
    </xf>
    <xf numFmtId="2" fontId="8" fillId="0" borderId="4" xfId="21" applyNumberFormat="1" applyFont="1" applyBorder="1" applyAlignment="1">
      <alignment horizontal="center" vertical="top"/>
    </xf>
    <xf numFmtId="165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horizontal="center" vertical="top"/>
    </xf>
    <xf numFmtId="3" fontId="8" fillId="0" borderId="4" xfId="21" applyNumberFormat="1" applyFont="1" applyBorder="1" applyAlignment="1">
      <alignment horizontal="center"/>
    </xf>
    <xf numFmtId="0" fontId="8" fillId="0" borderId="0" xfId="21" applyNumberFormat="1" applyFont="1" applyFill="1"/>
    <xf numFmtId="0" fontId="8" fillId="0" borderId="4" xfId="19" applyNumberFormat="1" applyFont="1" applyBorder="1" applyAlignment="1">
      <alignment horizontal="center"/>
    </xf>
    <xf numFmtId="0" fontId="8" fillId="0" borderId="4" xfId="19" applyNumberFormat="1" applyFont="1" applyBorder="1" applyAlignment="1">
      <alignment horizontal="center" vertical="center" wrapText="1"/>
    </xf>
    <xf numFmtId="0" fontId="8" fillId="0" borderId="0" xfId="1" applyFont="1"/>
    <xf numFmtId="0" fontId="8" fillId="0" borderId="4" xfId="22" applyNumberFormat="1" applyFont="1" applyBorder="1" applyAlignment="1">
      <alignment horizontal="center" vertical="center" wrapText="1"/>
    </xf>
    <xf numFmtId="0" fontId="9" fillId="0" borderId="10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4" xfId="21" applyNumberFormat="1" applyFont="1" applyBorder="1" applyAlignment="1">
      <alignment horizontal="center" vertical="center"/>
    </xf>
    <xf numFmtId="2" fontId="8" fillId="0" borderId="4" xfId="21" applyNumberFormat="1" applyFont="1" applyBorder="1" applyAlignment="1">
      <alignment horizontal="center" vertical="center"/>
    </xf>
    <xf numFmtId="3" fontId="8" fillId="0" borderId="4" xfId="21" applyNumberFormat="1" applyFont="1" applyBorder="1" applyAlignment="1">
      <alignment horizontal="center" vertical="center"/>
    </xf>
    <xf numFmtId="165" fontId="8" fillId="0" borderId="4" xfId="21" applyNumberFormat="1" applyFont="1" applyBorder="1" applyAlignment="1">
      <alignment horizontal="center" vertical="center"/>
    </xf>
    <xf numFmtId="0" fontId="9" fillId="0" borderId="9" xfId="21" applyFont="1" applyBorder="1" applyAlignment="1">
      <alignment vertical="center"/>
    </xf>
    <xf numFmtId="0" fontId="8" fillId="0" borderId="4" xfId="21" applyNumberFormat="1" applyFont="1" applyBorder="1" applyAlignment="1">
      <alignment horizontal="center" vertical="center"/>
    </xf>
    <xf numFmtId="4" fontId="8" fillId="0" borderId="4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11" applyFont="1"/>
    <xf numFmtId="2" fontId="8" fillId="0" borderId="13" xfId="19" applyNumberFormat="1" applyFont="1" applyBorder="1" applyAlignment="1">
      <alignment horizontal="center"/>
    </xf>
    <xf numFmtId="166" fontId="8" fillId="0" borderId="13" xfId="19" applyNumberFormat="1" applyFont="1" applyBorder="1" applyAlignment="1">
      <alignment horizontal="right"/>
    </xf>
    <xf numFmtId="166" fontId="8" fillId="0" borderId="13" xfId="19" applyNumberFormat="1" applyFont="1" applyBorder="1" applyAlignment="1">
      <alignment horizontal="center"/>
    </xf>
    <xf numFmtId="165" fontId="8" fillId="0" borderId="13" xfId="19" applyNumberFormat="1" applyFont="1" applyBorder="1" applyAlignment="1">
      <alignment horizontal="center"/>
    </xf>
    <xf numFmtId="2" fontId="8" fillId="3" borderId="13" xfId="19" applyNumberFormat="1" applyFont="1" applyFill="1" applyBorder="1" applyAlignment="1">
      <alignment horizontal="center"/>
    </xf>
    <xf numFmtId="165" fontId="8" fillId="3" borderId="13" xfId="19" applyNumberFormat="1" applyFont="1" applyFill="1" applyBorder="1" applyAlignment="1">
      <alignment horizontal="center"/>
    </xf>
    <xf numFmtId="166" fontId="8" fillId="3" borderId="13" xfId="19" applyNumberFormat="1" applyFont="1" applyFill="1" applyBorder="1" applyAlignment="1">
      <alignment horizontal="right"/>
    </xf>
    <xf numFmtId="166" fontId="8" fillId="3" borderId="13" xfId="1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1" applyNumberFormat="1" applyFont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8" fillId="0" borderId="13" xfId="19" applyNumberFormat="1" applyFont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1" fontId="8" fillId="0" borderId="13" xfId="19" applyNumberFormat="1" applyFont="1" applyBorder="1" applyAlignment="1">
      <alignment horizontal="center"/>
    </xf>
    <xf numFmtId="0" fontId="9" fillId="2" borderId="7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11" applyFont="1"/>
    <xf numFmtId="0" fontId="18" fillId="0" borderId="0" xfId="11" applyFont="1" applyAlignment="1">
      <alignment horizontal="right"/>
    </xf>
    <xf numFmtId="0" fontId="1" fillId="0" borderId="0" xfId="11"/>
    <xf numFmtId="0" fontId="19" fillId="0" borderId="13" xfId="11" applyFont="1" applyBorder="1"/>
    <xf numFmtId="2" fontId="8" fillId="0" borderId="13" xfId="11" applyNumberFormat="1" applyFont="1" applyBorder="1" applyAlignment="1">
      <alignment horizontal="center" vertical="top"/>
    </xf>
    <xf numFmtId="0" fontId="8" fillId="0" borderId="13" xfId="11" applyFont="1" applyBorder="1" applyAlignment="1">
      <alignment vertical="top" wrapText="1"/>
    </xf>
    <xf numFmtId="0" fontId="18" fillId="0" borderId="13" xfId="11" applyFont="1" applyBorder="1"/>
    <xf numFmtId="1" fontId="8" fillId="0" borderId="13" xfId="11" applyNumberFormat="1" applyFont="1" applyBorder="1" applyAlignment="1">
      <alignment horizontal="center" vertical="top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2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14" xfId="11" applyFont="1" applyBorder="1" applyAlignment="1">
      <alignment horizontal="center" vertical="center"/>
    </xf>
    <xf numFmtId="0" fontId="8" fillId="0" borderId="15" xfId="11" applyFont="1" applyBorder="1" applyAlignment="1">
      <alignment horizontal="center" vertical="center" wrapText="1"/>
    </xf>
    <xf numFmtId="0" fontId="8" fillId="0" borderId="16" xfId="11" applyFont="1" applyBorder="1" applyAlignment="1">
      <alignment horizontal="center" vertical="center"/>
    </xf>
    <xf numFmtId="1" fontId="8" fillId="0" borderId="17" xfId="21" applyNumberFormat="1" applyFont="1" applyBorder="1" applyAlignment="1">
      <alignment horizontal="center" vertical="center"/>
    </xf>
    <xf numFmtId="0" fontId="8" fillId="0" borderId="18" xfId="21" applyNumberFormat="1" applyFont="1" applyBorder="1" applyAlignment="1">
      <alignment horizontal="center" vertical="center" wrapText="1"/>
    </xf>
    <xf numFmtId="1" fontId="8" fillId="0" borderId="19" xfId="21" applyNumberFormat="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2" fontId="8" fillId="0" borderId="17" xfId="21" applyNumberFormat="1" applyFont="1" applyBorder="1" applyAlignment="1">
      <alignment horizontal="center" vertical="center"/>
    </xf>
    <xf numFmtId="1" fontId="9" fillId="0" borderId="19" xfId="25" applyNumberFormat="1" applyFont="1" applyBorder="1" applyAlignment="1">
      <alignment horizontal="center" vertical="center"/>
    </xf>
    <xf numFmtId="3" fontId="9" fillId="0" borderId="19" xfId="25" applyNumberFormat="1" applyFont="1" applyBorder="1" applyAlignment="1">
      <alignment horizontal="center" vertical="center"/>
    </xf>
    <xf numFmtId="3" fontId="8" fillId="0" borderId="17" xfId="21" applyNumberFormat="1" applyFont="1" applyBorder="1" applyAlignment="1">
      <alignment horizontal="center" vertical="center"/>
    </xf>
    <xf numFmtId="0" fontId="8" fillId="0" borderId="17" xfId="25" applyFont="1" applyBorder="1" applyAlignment="1">
      <alignment horizontal="center" vertical="center"/>
    </xf>
    <xf numFmtId="0" fontId="8" fillId="0" borderId="18" xfId="25" applyFont="1" applyBorder="1" applyAlignment="1">
      <alignment horizontal="center" vertical="center" wrapText="1"/>
    </xf>
    <xf numFmtId="1" fontId="8" fillId="0" borderId="19" xfId="25" applyNumberFormat="1" applyFont="1" applyBorder="1" applyAlignment="1">
      <alignment horizontal="center" vertical="center"/>
    </xf>
    <xf numFmtId="1" fontId="8" fillId="0" borderId="17" xfId="25" applyNumberFormat="1" applyFont="1" applyBorder="1" applyAlignment="1">
      <alignment horizontal="center" vertical="center"/>
    </xf>
    <xf numFmtId="165" fontId="8" fillId="0" borderId="17" xfId="21" applyNumberFormat="1" applyFont="1" applyBorder="1" applyAlignment="1">
      <alignment horizontal="center" vertical="center"/>
    </xf>
    <xf numFmtId="0" fontId="8" fillId="0" borderId="17" xfId="21" applyNumberFormat="1" applyFont="1" applyBorder="1" applyAlignment="1">
      <alignment horizontal="center" vertical="center"/>
    </xf>
    <xf numFmtId="4" fontId="8" fillId="0" borderId="17" xfId="21" applyNumberFormat="1" applyFont="1" applyBorder="1" applyAlignment="1">
      <alignment horizontal="center" vertical="center"/>
    </xf>
    <xf numFmtId="3" fontId="9" fillId="0" borderId="21" xfId="25" applyNumberFormat="1" applyFont="1" applyBorder="1" applyAlignment="1">
      <alignment horizontal="center" vertical="center"/>
    </xf>
    <xf numFmtId="2" fontId="8" fillId="0" borderId="22" xfId="21" applyNumberFormat="1" applyFont="1" applyFill="1" applyBorder="1" applyAlignment="1">
      <alignment horizontal="center" vertical="center" wrapText="1"/>
    </xf>
    <xf numFmtId="9" fontId="8" fillId="0" borderId="22" xfId="20" applyFont="1" applyFill="1" applyBorder="1" applyAlignment="1">
      <alignment horizontal="center"/>
    </xf>
    <xf numFmtId="0" fontId="8" fillId="4" borderId="0" xfId="8" applyFont="1" applyFill="1"/>
    <xf numFmtId="0" fontId="8" fillId="4" borderId="0" xfId="8" applyFont="1" applyFill="1" applyAlignment="1">
      <alignment horizontal="right"/>
    </xf>
    <xf numFmtId="0" fontId="10" fillId="0" borderId="0" xfId="23"/>
    <xf numFmtId="0" fontId="9" fillId="4" borderId="0" xfId="8" applyFont="1" applyFill="1"/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left" vertical="center" wrapText="1"/>
    </xf>
    <xf numFmtId="2" fontId="9" fillId="4" borderId="24" xfId="8" applyNumberFormat="1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left" vertical="center" wrapText="1"/>
    </xf>
    <xf numFmtId="2" fontId="8" fillId="4" borderId="24" xfId="8" applyNumberFormat="1" applyFont="1" applyFill="1" applyBorder="1" applyAlignment="1">
      <alignment horizontal="center" vertical="center" wrapText="1"/>
    </xf>
    <xf numFmtId="1" fontId="8" fillId="4" borderId="24" xfId="8" applyNumberFormat="1" applyFont="1" applyFill="1" applyBorder="1" applyAlignment="1">
      <alignment horizontal="center" vertical="center" wrapText="1"/>
    </xf>
    <xf numFmtId="165" fontId="8" fillId="4" borderId="24" xfId="8" applyNumberFormat="1" applyFont="1" applyFill="1" applyBorder="1" applyAlignment="1">
      <alignment horizontal="center" vertical="center" wrapText="1"/>
    </xf>
    <xf numFmtId="1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left" vertical="center" wrapText="1"/>
    </xf>
    <xf numFmtId="0" fontId="9" fillId="4" borderId="11" xfId="8" applyFont="1" applyFill="1" applyBorder="1" applyAlignment="1">
      <alignment horizontal="center"/>
    </xf>
    <xf numFmtId="165" fontId="9" fillId="4" borderId="11" xfId="8" applyNumberFormat="1" applyFont="1" applyFill="1" applyBorder="1" applyAlignment="1">
      <alignment horizontal="center"/>
    </xf>
    <xf numFmtId="2" fontId="9" fillId="4" borderId="11" xfId="8" applyNumberFormat="1" applyFont="1" applyFill="1" applyBorder="1" applyAlignment="1">
      <alignment horizontal="center"/>
    </xf>
    <xf numFmtId="0" fontId="9" fillId="4" borderId="12" xfId="8" applyFont="1" applyFill="1" applyBorder="1" applyAlignment="1">
      <alignment horizontal="center"/>
    </xf>
    <xf numFmtId="0" fontId="9" fillId="4" borderId="0" xfId="8" applyFont="1" applyFill="1" applyAlignment="1">
      <alignment horizontal="center"/>
    </xf>
    <xf numFmtId="0" fontId="9" fillId="4" borderId="18" xfId="8" applyFont="1" applyFill="1" applyBorder="1" applyAlignment="1">
      <alignment horizontal="center" vertical="center" wrapText="1"/>
    </xf>
    <xf numFmtId="2" fontId="8" fillId="4" borderId="0" xfId="8" applyNumberFormat="1" applyFont="1" applyFill="1"/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1" fillId="7" borderId="24" xfId="4" applyFont="1" applyFill="1" applyBorder="1" applyAlignment="1">
      <alignment horizontal="center" vertical="center" wrapText="1"/>
    </xf>
    <xf numFmtId="0" fontId="21" fillId="7" borderId="24" xfId="4" applyFont="1" applyFill="1" applyBorder="1" applyAlignment="1">
      <alignment horizontal="center" vertical="center"/>
    </xf>
    <xf numFmtId="9" fontId="21" fillId="7" borderId="24" xfId="26" applyFont="1" applyFill="1" applyBorder="1" applyAlignment="1" applyProtection="1">
      <alignment horizontal="center" vertical="center"/>
    </xf>
    <xf numFmtId="9" fontId="21" fillId="7" borderId="24" xfId="4" applyNumberFormat="1" applyFont="1" applyFill="1" applyBorder="1" applyAlignment="1">
      <alignment horizontal="center" vertical="center"/>
    </xf>
    <xf numFmtId="0" fontId="21" fillId="8" borderId="24" xfId="4" applyFont="1" applyFill="1" applyBorder="1" applyAlignment="1">
      <alignment horizontal="center" vertical="center" wrapText="1"/>
    </xf>
    <xf numFmtId="0" fontId="21" fillId="8" borderId="24" xfId="4" applyFont="1" applyFill="1" applyBorder="1" applyAlignment="1">
      <alignment horizontal="center" vertical="center"/>
    </xf>
    <xf numFmtId="9" fontId="21" fillId="8" borderId="24" xfId="26" applyFont="1" applyFill="1" applyBorder="1" applyAlignment="1" applyProtection="1">
      <alignment horizontal="center" vertical="center"/>
    </xf>
    <xf numFmtId="9" fontId="21" fillId="8" borderId="24" xfId="4" applyNumberFormat="1" applyFont="1" applyFill="1" applyBorder="1" applyAlignment="1">
      <alignment horizontal="center" vertical="center"/>
    </xf>
    <xf numFmtId="0" fontId="21" fillId="9" borderId="24" xfId="4" applyFont="1" applyFill="1" applyBorder="1" applyAlignment="1">
      <alignment horizontal="center" vertical="center" wrapText="1"/>
    </xf>
    <xf numFmtId="0" fontId="21" fillId="9" borderId="24" xfId="4" applyFont="1" applyFill="1" applyBorder="1" applyAlignment="1">
      <alignment horizontal="center" vertical="center"/>
    </xf>
    <xf numFmtId="9" fontId="21" fillId="9" borderId="24" xfId="26" applyFont="1" applyFill="1" applyBorder="1" applyAlignment="1" applyProtection="1">
      <alignment horizontal="center" vertical="center"/>
    </xf>
    <xf numFmtId="0" fontId="21" fillId="10" borderId="24" xfId="4" applyFont="1" applyFill="1" applyBorder="1" applyAlignment="1">
      <alignment horizontal="center" vertical="center" wrapText="1"/>
    </xf>
    <xf numFmtId="0" fontId="21" fillId="10" borderId="24" xfId="4" applyFont="1" applyFill="1" applyBorder="1" applyAlignment="1">
      <alignment horizontal="center" vertical="center"/>
    </xf>
    <xf numFmtId="9" fontId="21" fillId="10" borderId="24" xfId="26" applyFont="1" applyFill="1" applyBorder="1" applyAlignment="1" applyProtection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 wrapText="1"/>
    </xf>
    <xf numFmtId="0" fontId="21" fillId="7" borderId="25" xfId="4" applyFont="1" applyFill="1" applyBorder="1" applyAlignment="1">
      <alignment horizontal="center" vertical="center" wrapText="1"/>
    </xf>
    <xf numFmtId="0" fontId="21" fillId="7" borderId="26" xfId="4" applyFont="1" applyFill="1" applyBorder="1" applyAlignment="1">
      <alignment horizontal="center" vertical="center"/>
    </xf>
    <xf numFmtId="0" fontId="21" fillId="7" borderId="27" xfId="4" applyFont="1" applyFill="1" applyBorder="1" applyAlignment="1">
      <alignment horizontal="center" vertical="center"/>
    </xf>
    <xf numFmtId="0" fontId="21" fillId="7" borderId="28" xfId="4" applyFont="1" applyFill="1" applyBorder="1" applyAlignment="1">
      <alignment horizontal="center" vertical="center" wrapText="1"/>
    </xf>
    <xf numFmtId="9" fontId="21" fillId="7" borderId="29" xfId="26" applyFont="1" applyFill="1" applyBorder="1" applyAlignment="1" applyProtection="1">
      <alignment horizontal="center" vertical="center"/>
    </xf>
    <xf numFmtId="9" fontId="21" fillId="7" borderId="30" xfId="4" applyNumberFormat="1" applyFont="1" applyFill="1" applyBorder="1" applyAlignment="1">
      <alignment horizontal="center" vertical="center"/>
    </xf>
    <xf numFmtId="0" fontId="21" fillId="8" borderId="25" xfId="4" applyFont="1" applyFill="1" applyBorder="1" applyAlignment="1">
      <alignment horizontal="center" vertical="center" wrapText="1"/>
    </xf>
    <xf numFmtId="0" fontId="21" fillId="8" borderId="26" xfId="4" applyFont="1" applyFill="1" applyBorder="1" applyAlignment="1">
      <alignment horizontal="center" vertical="center"/>
    </xf>
    <xf numFmtId="0" fontId="21" fillId="8" borderId="27" xfId="4" applyFont="1" applyFill="1" applyBorder="1" applyAlignment="1">
      <alignment horizontal="center" vertical="center"/>
    </xf>
    <xf numFmtId="0" fontId="21" fillId="8" borderId="28" xfId="4" applyFont="1" applyFill="1" applyBorder="1" applyAlignment="1">
      <alignment horizontal="center" vertical="center" wrapText="1"/>
    </xf>
    <xf numFmtId="9" fontId="21" fillId="8" borderId="29" xfId="26" applyFont="1" applyFill="1" applyBorder="1" applyAlignment="1" applyProtection="1">
      <alignment horizontal="center" vertical="center"/>
    </xf>
    <xf numFmtId="9" fontId="21" fillId="8" borderId="30" xfId="4" applyNumberFormat="1" applyFont="1" applyFill="1" applyBorder="1" applyAlignment="1">
      <alignment horizontal="center" vertical="center"/>
    </xf>
    <xf numFmtId="0" fontId="21" fillId="8" borderId="31" xfId="4" applyFont="1" applyFill="1" applyBorder="1" applyAlignment="1">
      <alignment horizontal="center" vertical="center" wrapText="1"/>
    </xf>
    <xf numFmtId="9" fontId="21" fillId="8" borderId="32" xfId="4" applyNumberFormat="1" applyFont="1" applyFill="1" applyBorder="1" applyAlignment="1">
      <alignment horizontal="center" vertical="center"/>
    </xf>
    <xf numFmtId="0" fontId="21" fillId="9" borderId="25" xfId="4" applyFont="1" applyFill="1" applyBorder="1" applyAlignment="1">
      <alignment horizontal="center" vertical="center" wrapText="1"/>
    </xf>
    <xf numFmtId="0" fontId="21" fillId="9" borderId="26" xfId="4" applyFont="1" applyFill="1" applyBorder="1" applyAlignment="1">
      <alignment horizontal="center" vertical="center"/>
    </xf>
    <xf numFmtId="0" fontId="21" fillId="9" borderId="27" xfId="4" applyFont="1" applyFill="1" applyBorder="1" applyAlignment="1">
      <alignment horizontal="center" vertical="center"/>
    </xf>
    <xf numFmtId="0" fontId="21" fillId="9" borderId="28" xfId="4" applyFont="1" applyFill="1" applyBorder="1" applyAlignment="1">
      <alignment horizontal="center" vertical="center" wrapText="1"/>
    </xf>
    <xf numFmtId="9" fontId="21" fillId="9" borderId="29" xfId="26" applyFont="1" applyFill="1" applyBorder="1" applyAlignment="1" applyProtection="1">
      <alignment horizontal="center" vertical="center"/>
    </xf>
    <xf numFmtId="9" fontId="21" fillId="9" borderId="30" xfId="26" applyFont="1" applyFill="1" applyBorder="1" applyAlignment="1" applyProtection="1">
      <alignment horizontal="center" vertical="center"/>
    </xf>
    <xf numFmtId="0" fontId="21" fillId="10" borderId="33" xfId="4" applyFont="1" applyFill="1" applyBorder="1" applyAlignment="1">
      <alignment horizontal="center" vertical="center" wrapText="1"/>
    </xf>
    <xf numFmtId="0" fontId="21" fillId="10" borderId="26" xfId="4" applyFont="1" applyFill="1" applyBorder="1" applyAlignment="1">
      <alignment horizontal="center" vertical="center"/>
    </xf>
    <xf numFmtId="0" fontId="21" fillId="10" borderId="27" xfId="4" applyFont="1" applyFill="1" applyBorder="1" applyAlignment="1">
      <alignment horizontal="center" vertical="center"/>
    </xf>
    <xf numFmtId="0" fontId="21" fillId="10" borderId="28" xfId="4" applyFont="1" applyFill="1" applyBorder="1" applyAlignment="1">
      <alignment horizontal="center" vertical="center" wrapText="1"/>
    </xf>
    <xf numFmtId="9" fontId="21" fillId="10" borderId="29" xfId="26" applyFont="1" applyFill="1" applyBorder="1" applyAlignment="1" applyProtection="1">
      <alignment horizontal="center" vertical="center"/>
    </xf>
    <xf numFmtId="9" fontId="21" fillId="10" borderId="30" xfId="26" applyFont="1" applyFill="1" applyBorder="1" applyAlignment="1" applyProtection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0" fontId="26" fillId="0" borderId="18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8" fillId="0" borderId="24" xfId="21" applyNumberFormat="1" applyFont="1" applyFill="1" applyBorder="1" applyAlignment="1">
      <alignment horizontal="center" vertical="top"/>
    </xf>
    <xf numFmtId="2" fontId="8" fillId="0" borderId="24" xfId="21" applyNumberFormat="1" applyFont="1" applyFill="1" applyBorder="1" applyAlignment="1">
      <alignment horizontal="center" vertical="center" wrapText="1"/>
    </xf>
    <xf numFmtId="1" fontId="8" fillId="0" borderId="24" xfId="21" applyNumberFormat="1" applyFont="1" applyFill="1" applyBorder="1" applyAlignment="1">
      <alignment horizontal="center" vertical="center"/>
    </xf>
    <xf numFmtId="166" fontId="8" fillId="0" borderId="24" xfId="24" applyNumberFormat="1" applyFont="1" applyFill="1" applyBorder="1" applyAlignment="1">
      <alignment horizontal="center"/>
    </xf>
    <xf numFmtId="9" fontId="8" fillId="0" borderId="24" xfId="20" applyFont="1" applyFill="1" applyBorder="1" applyAlignment="1">
      <alignment horizontal="center"/>
    </xf>
    <xf numFmtId="2" fontId="8" fillId="0" borderId="24" xfId="24" applyNumberFormat="1" applyFont="1" applyFill="1" applyBorder="1" applyAlignment="1">
      <alignment horizontal="center" vertical="center" wrapText="1"/>
    </xf>
    <xf numFmtId="1" fontId="8" fillId="0" borderId="24" xfId="24" applyNumberFormat="1" applyFont="1" applyFill="1" applyBorder="1" applyAlignment="1">
      <alignment horizontal="center" vertical="center"/>
    </xf>
    <xf numFmtId="2" fontId="8" fillId="0" borderId="35" xfId="21" applyNumberFormat="1" applyFont="1" applyFill="1" applyBorder="1" applyAlignment="1">
      <alignment horizontal="center" vertical="center" wrapText="1"/>
    </xf>
    <xf numFmtId="9" fontId="8" fillId="0" borderId="35" xfId="20" applyFont="1" applyFill="1" applyBorder="1" applyAlignment="1">
      <alignment horizontal="center"/>
    </xf>
    <xf numFmtId="3" fontId="8" fillId="0" borderId="5" xfId="21" applyNumberFormat="1" applyFont="1" applyFill="1" applyBorder="1" applyAlignment="1">
      <alignment horizontal="center" vertical="center"/>
    </xf>
    <xf numFmtId="2" fontId="8" fillId="0" borderId="5" xfId="21" applyNumberFormat="1" applyFont="1" applyFill="1" applyBorder="1" applyAlignment="1">
      <alignment horizontal="center" vertical="center" wrapText="1"/>
    </xf>
    <xf numFmtId="4" fontId="8" fillId="0" borderId="5" xfId="21" applyNumberFormat="1" applyFont="1" applyFill="1" applyBorder="1" applyAlignment="1">
      <alignment horizontal="center" vertical="center" wrapText="1"/>
    </xf>
    <xf numFmtId="2" fontId="8" fillId="0" borderId="37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3" fontId="8" fillId="0" borderId="26" xfId="24" applyNumberFormat="1" applyFont="1" applyFill="1" applyBorder="1" applyAlignment="1">
      <alignment horizontal="center" vertical="center"/>
    </xf>
    <xf numFmtId="2" fontId="8" fillId="0" borderId="26" xfId="24" applyNumberFormat="1" applyFont="1" applyFill="1" applyBorder="1" applyAlignment="1">
      <alignment horizontal="center" vertical="center" wrapText="1"/>
    </xf>
    <xf numFmtId="4" fontId="8" fillId="0" borderId="26" xfId="24" applyNumberFormat="1" applyFont="1" applyFill="1" applyBorder="1" applyAlignment="1">
      <alignment horizontal="center" vertical="center" wrapText="1"/>
    </xf>
    <xf numFmtId="2" fontId="8" fillId="0" borderId="27" xfId="24" applyNumberFormat="1" applyFont="1" applyFill="1" applyBorder="1" applyAlignment="1">
      <alignment horizontal="center" vertical="center" wrapText="1"/>
    </xf>
    <xf numFmtId="2" fontId="8" fillId="0" borderId="35" xfId="24" applyNumberFormat="1" applyFont="1" applyFill="1" applyBorder="1" applyAlignment="1">
      <alignment horizontal="center" vertical="center" wrapText="1"/>
    </xf>
    <xf numFmtId="3" fontId="8" fillId="0" borderId="26" xfId="21" applyNumberFormat="1" applyFont="1" applyFill="1" applyBorder="1" applyAlignment="1">
      <alignment horizontal="center" vertical="center"/>
    </xf>
    <xf numFmtId="2" fontId="8" fillId="0" borderId="38" xfId="21" applyNumberFormat="1" applyFont="1" applyFill="1" applyBorder="1" applyAlignment="1">
      <alignment horizontal="center" vertical="center" wrapText="1"/>
    </xf>
    <xf numFmtId="4" fontId="8" fillId="0" borderId="38" xfId="21" applyNumberFormat="1" applyFont="1" applyFill="1" applyBorder="1" applyAlignment="1">
      <alignment horizontal="center" vertical="center" wrapText="1"/>
    </xf>
    <xf numFmtId="2" fontId="8" fillId="0" borderId="39" xfId="21" applyNumberFormat="1" applyFont="1" applyFill="1" applyBorder="1" applyAlignment="1">
      <alignment horizontal="center" vertical="center" wrapText="1"/>
    </xf>
    <xf numFmtId="2" fontId="8" fillId="0" borderId="40" xfId="21" applyNumberFormat="1" applyFont="1" applyFill="1" applyBorder="1" applyAlignment="1">
      <alignment horizontal="center" vertical="center" wrapText="1"/>
    </xf>
    <xf numFmtId="9" fontId="8" fillId="0" borderId="40" xfId="20" applyFont="1" applyFill="1" applyBorder="1" applyAlignment="1">
      <alignment horizontal="center"/>
    </xf>
    <xf numFmtId="3" fontId="8" fillId="0" borderId="45" xfId="24" applyNumberFormat="1" applyFont="1" applyFill="1" applyBorder="1" applyAlignment="1">
      <alignment horizontal="center" vertical="center"/>
    </xf>
    <xf numFmtId="9" fontId="8" fillId="0" borderId="46" xfId="20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top"/>
    </xf>
    <xf numFmtId="9" fontId="8" fillId="0" borderId="47" xfId="20" applyFont="1" applyFill="1" applyBorder="1" applyAlignment="1">
      <alignment horizontal="center"/>
    </xf>
    <xf numFmtId="3" fontId="8" fillId="0" borderId="48" xfId="24" applyNumberFormat="1" applyFont="1" applyFill="1" applyBorder="1" applyAlignment="1">
      <alignment horizontal="center" vertical="center"/>
    </xf>
    <xf numFmtId="3" fontId="8" fillId="0" borderId="38" xfId="24" applyNumberFormat="1" applyFont="1" applyFill="1" applyBorder="1" applyAlignment="1">
      <alignment horizontal="center" vertical="center" wrapText="1"/>
    </xf>
    <xf numFmtId="1" fontId="8" fillId="0" borderId="38" xfId="24" applyNumberFormat="1" applyFont="1" applyFill="1" applyBorder="1" applyAlignment="1">
      <alignment horizontal="center" vertical="center" wrapText="1"/>
    </xf>
    <xf numFmtId="2" fontId="8" fillId="0" borderId="39" xfId="24" applyNumberFormat="1" applyFont="1" applyFill="1" applyBorder="1" applyAlignment="1">
      <alignment horizontal="center" vertical="center" wrapText="1"/>
    </xf>
    <xf numFmtId="1" fontId="8" fillId="0" borderId="46" xfId="24" applyNumberFormat="1" applyFont="1" applyFill="1" applyBorder="1" applyAlignment="1">
      <alignment horizontal="center" vertical="center" wrapText="1"/>
    </xf>
    <xf numFmtId="3" fontId="8" fillId="0" borderId="46" xfId="24" applyNumberFormat="1" applyFont="1" applyFill="1" applyBorder="1" applyAlignment="1">
      <alignment horizontal="center" vertical="center" wrapText="1"/>
    </xf>
    <xf numFmtId="2" fontId="8" fillId="0" borderId="49" xfId="24" applyNumberFormat="1" applyFont="1" applyFill="1" applyBorder="1" applyAlignment="1">
      <alignment horizontal="center" vertical="center" wrapText="1"/>
    </xf>
    <xf numFmtId="9" fontId="8" fillId="0" borderId="49" xfId="2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>
      <alignment horizontal="center" vertical="center"/>
    </xf>
    <xf numFmtId="9" fontId="8" fillId="0" borderId="47" xfId="20" applyFont="1" applyFill="1" applyBorder="1" applyAlignment="1">
      <alignment horizontal="center" vertical="center" wrapText="1"/>
    </xf>
    <xf numFmtId="0" fontId="8" fillId="0" borderId="48" xfId="21" applyNumberFormat="1" applyFont="1" applyFill="1" applyBorder="1" applyAlignment="1">
      <alignment horizontal="center" vertical="top"/>
    </xf>
    <xf numFmtId="0" fontId="8" fillId="0" borderId="36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wrapText="1"/>
    </xf>
    <xf numFmtId="0" fontId="8" fillId="0" borderId="0" xfId="21" applyNumberFormat="1" applyFont="1" applyFill="1" applyAlignment="1">
      <alignment horizontal="left" wrapText="1"/>
    </xf>
    <xf numFmtId="0" fontId="8" fillId="0" borderId="25" xfId="21" applyNumberFormat="1" applyFont="1" applyFill="1" applyBorder="1" applyAlignment="1">
      <alignment horizontal="left" vertical="top"/>
    </xf>
    <xf numFmtId="0" fontId="8" fillId="0" borderId="0" xfId="21" applyNumberFormat="1" applyFont="1" applyFill="1" applyAlignment="1">
      <alignment horizontal="left"/>
    </xf>
    <xf numFmtId="0" fontId="8" fillId="0" borderId="41" xfId="21" applyNumberFormat="1" applyFont="1" applyFill="1" applyBorder="1" applyAlignment="1">
      <alignment horizontal="left" wrapText="1"/>
    </xf>
    <xf numFmtId="0" fontId="8" fillId="0" borderId="14" xfId="21" applyNumberFormat="1" applyFont="1" applyFill="1" applyBorder="1" applyAlignment="1">
      <alignment horizontal="left" wrapText="1"/>
    </xf>
    <xf numFmtId="0" fontId="9" fillId="0" borderId="28" xfId="21" applyNumberFormat="1" applyFont="1" applyFill="1" applyBorder="1" applyAlignment="1">
      <alignment horizontal="left" wrapText="1"/>
    </xf>
    <xf numFmtId="0" fontId="9" fillId="0" borderId="29" xfId="21" applyNumberFormat="1" applyFont="1" applyFill="1" applyBorder="1"/>
    <xf numFmtId="9" fontId="9" fillId="0" borderId="29" xfId="20" applyFont="1" applyFill="1" applyBorder="1" applyAlignment="1">
      <alignment horizontal="center"/>
    </xf>
    <xf numFmtId="9" fontId="9" fillId="0" borderId="30" xfId="20" applyFont="1" applyFill="1" applyBorder="1" applyAlignment="1">
      <alignment horizontal="center"/>
    </xf>
    <xf numFmtId="0" fontId="9" fillId="0" borderId="29" xfId="21" applyNumberFormat="1" applyFont="1" applyFill="1" applyBorder="1" applyAlignment="1">
      <alignment horizontal="center" vertical="top"/>
    </xf>
    <xf numFmtId="0" fontId="9" fillId="0" borderId="42" xfId="21" applyNumberFormat="1" applyFont="1" applyFill="1" applyBorder="1" applyAlignment="1">
      <alignment horizontal="left" wrapText="1"/>
    </xf>
    <xf numFmtId="9" fontId="9" fillId="0" borderId="43" xfId="20" applyFont="1" applyFill="1" applyBorder="1" applyAlignment="1">
      <alignment horizontal="center"/>
    </xf>
    <xf numFmtId="9" fontId="9" fillId="0" borderId="44" xfId="20" applyFont="1" applyFill="1" applyBorder="1" applyAlignment="1">
      <alignment horizontal="center"/>
    </xf>
    <xf numFmtId="3" fontId="9" fillId="0" borderId="50" xfId="24" applyNumberFormat="1" applyFont="1" applyFill="1" applyBorder="1" applyAlignment="1">
      <alignment horizontal="center" vertical="center"/>
    </xf>
    <xf numFmtId="9" fontId="9" fillId="0" borderId="43" xfId="20" applyFont="1" applyFill="1" applyBorder="1" applyAlignment="1">
      <alignment horizontal="center" vertical="center" wrapText="1"/>
    </xf>
    <xf numFmtId="9" fontId="9" fillId="0" borderId="44" xfId="20" applyFont="1" applyFill="1" applyBorder="1" applyAlignment="1">
      <alignment horizontal="center" vertical="center" wrapText="1"/>
    </xf>
    <xf numFmtId="0" fontId="8" fillId="0" borderId="53" xfId="21" applyNumberFormat="1" applyFont="1" applyFill="1" applyBorder="1" applyAlignment="1">
      <alignment horizontal="left" wrapText="1"/>
    </xf>
    <xf numFmtId="1" fontId="8" fillId="0" borderId="48" xfId="21" applyNumberFormat="1" applyFont="1" applyFill="1" applyBorder="1" applyAlignment="1">
      <alignment horizontal="center" vertical="center" wrapText="1"/>
    </xf>
    <xf numFmtId="3" fontId="8" fillId="0" borderId="48" xfId="21" applyNumberFormat="1" applyFont="1" applyFill="1" applyBorder="1" applyAlignment="1">
      <alignment horizontal="center" vertical="center" wrapText="1"/>
    </xf>
    <xf numFmtId="165" fontId="8" fillId="0" borderId="54" xfId="21" applyNumberFormat="1" applyFont="1" applyFill="1" applyBorder="1" applyAlignment="1">
      <alignment horizontal="center" vertical="center" wrapText="1"/>
    </xf>
    <xf numFmtId="0" fontId="9" fillId="0" borderId="52" xfId="21" applyNumberFormat="1" applyFont="1" applyFill="1" applyBorder="1" applyAlignment="1">
      <alignment horizontal="left" wrapText="1"/>
    </xf>
    <xf numFmtId="0" fontId="9" fillId="0" borderId="50" xfId="21" applyNumberFormat="1" applyFont="1" applyFill="1" applyBorder="1" applyAlignment="1">
      <alignment horizontal="center" vertical="top"/>
    </xf>
    <xf numFmtId="1" fontId="9" fillId="0" borderId="50" xfId="21" applyNumberFormat="1" applyFont="1" applyFill="1" applyBorder="1" applyAlignment="1">
      <alignment horizontal="center" vertical="center" wrapText="1"/>
    </xf>
    <xf numFmtId="3" fontId="9" fillId="0" borderId="50" xfId="21" applyNumberFormat="1" applyFont="1" applyFill="1" applyBorder="1" applyAlignment="1">
      <alignment horizontal="center" vertical="center" wrapText="1"/>
    </xf>
    <xf numFmtId="165" fontId="9" fillId="0" borderId="55" xfId="21" applyNumberFormat="1" applyFont="1" applyFill="1" applyBorder="1" applyAlignment="1">
      <alignment horizontal="center" vertical="center" wrapText="1"/>
    </xf>
    <xf numFmtId="0" fontId="8" fillId="0" borderId="51" xfId="11" applyFont="1" applyBorder="1" applyAlignment="1">
      <alignment vertical="center" wrapText="1"/>
    </xf>
    <xf numFmtId="0" fontId="8" fillId="0" borderId="56" xfId="11" applyFont="1" applyBorder="1" applyAlignment="1">
      <alignment horizontal="center" vertical="center"/>
    </xf>
    <xf numFmtId="0" fontId="9" fillId="0" borderId="51" xfId="11" applyFont="1" applyBorder="1" applyAlignment="1">
      <alignment vertical="center" wrapText="1"/>
    </xf>
    <xf numFmtId="0" fontId="9" fillId="0" borderId="56" xfId="11" applyFont="1" applyBorder="1" applyAlignment="1">
      <alignment horizontal="center" vertical="center"/>
    </xf>
    <xf numFmtId="0" fontId="9" fillId="0" borderId="52" xfId="11" applyFont="1" applyBorder="1" applyAlignment="1">
      <alignment vertical="center" wrapText="1"/>
    </xf>
    <xf numFmtId="0" fontId="9" fillId="0" borderId="55" xfId="11" applyFont="1" applyBorder="1" applyAlignment="1">
      <alignment horizontal="center" vertical="center"/>
    </xf>
    <xf numFmtId="0" fontId="8" fillId="11" borderId="4" xfId="21" applyNumberFormat="1" applyFont="1" applyFill="1" applyBorder="1" applyAlignment="1">
      <alignment vertical="top" wrapText="1"/>
    </xf>
    <xf numFmtId="1" fontId="8" fillId="11" borderId="4" xfId="21" applyNumberFormat="1" applyFont="1" applyFill="1" applyBorder="1" applyAlignment="1">
      <alignment horizontal="center" vertical="top"/>
    </xf>
    <xf numFmtId="1" fontId="8" fillId="12" borderId="4" xfId="21" applyNumberFormat="1" applyFont="1" applyFill="1" applyBorder="1" applyAlignment="1">
      <alignment horizontal="center" vertical="top"/>
    </xf>
    <xf numFmtId="2" fontId="8" fillId="11" borderId="4" xfId="21" applyNumberFormat="1" applyFont="1" applyFill="1" applyBorder="1" applyAlignment="1">
      <alignment horizontal="center" vertical="top"/>
    </xf>
    <xf numFmtId="165" fontId="8" fillId="11" borderId="4" xfId="21" applyNumberFormat="1" applyFont="1" applyFill="1" applyBorder="1" applyAlignment="1">
      <alignment horizontal="center" vertical="top"/>
    </xf>
    <xf numFmtId="0" fontId="8" fillId="12" borderId="4" xfId="21" applyNumberFormat="1" applyFont="1" applyFill="1" applyBorder="1" applyAlignment="1">
      <alignment vertical="top" wrapText="1"/>
    </xf>
    <xf numFmtId="2" fontId="8" fillId="12" borderId="4" xfId="21" applyNumberFormat="1" applyFont="1" applyFill="1" applyBorder="1" applyAlignment="1">
      <alignment horizontal="center" vertical="top"/>
    </xf>
    <xf numFmtId="0" fontId="8" fillId="2" borderId="4" xfId="21" applyNumberFormat="1" applyFont="1" applyFill="1" applyBorder="1" applyAlignment="1">
      <alignment vertical="top" wrapText="1"/>
    </xf>
    <xf numFmtId="1" fontId="13" fillId="12" borderId="4" xfId="21" applyNumberFormat="1" applyFont="1" applyFill="1" applyBorder="1" applyAlignment="1">
      <alignment horizontal="center" vertical="top"/>
    </xf>
    <xf numFmtId="165" fontId="8" fillId="12" borderId="4" xfId="21" applyNumberFormat="1" applyFont="1" applyFill="1" applyBorder="1" applyAlignment="1">
      <alignment horizontal="center" vertical="top"/>
    </xf>
    <xf numFmtId="1" fontId="8" fillId="2" borderId="4" xfId="21" applyNumberFormat="1" applyFont="1" applyFill="1" applyBorder="1" applyAlignment="1">
      <alignment horizontal="center" vertical="center"/>
    </xf>
    <xf numFmtId="1" fontId="8" fillId="2" borderId="4" xfId="21" applyNumberFormat="1" applyFont="1" applyFill="1" applyBorder="1" applyAlignment="1">
      <alignment horizontal="center" vertical="top"/>
    </xf>
    <xf numFmtId="2" fontId="8" fillId="2" borderId="4" xfId="21" applyNumberFormat="1" applyFont="1" applyFill="1" applyBorder="1" applyAlignment="1">
      <alignment horizontal="center" vertical="top"/>
    </xf>
    <xf numFmtId="165" fontId="8" fillId="2" borderId="4" xfId="21" applyNumberFormat="1" applyFont="1" applyFill="1" applyBorder="1" applyAlignment="1">
      <alignment horizontal="center" vertical="top"/>
    </xf>
    <xf numFmtId="0" fontId="8" fillId="11" borderId="4" xfId="21" applyNumberFormat="1" applyFont="1" applyFill="1" applyBorder="1" applyAlignment="1">
      <alignment horizontal="center" vertical="top"/>
    </xf>
    <xf numFmtId="0" fontId="8" fillId="0" borderId="1" xfId="21" applyNumberFormat="1" applyFont="1" applyBorder="1" applyAlignment="1">
      <alignment horizontal="center" vertical="center" wrapText="1"/>
    </xf>
    <xf numFmtId="0" fontId="8" fillId="0" borderId="6" xfId="2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" xfId="21" applyFont="1" applyBorder="1" applyAlignment="1">
      <alignment indent="1"/>
    </xf>
    <xf numFmtId="0" fontId="9" fillId="0" borderId="4" xfId="21" applyFont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4" xfId="21" applyNumberFormat="1" applyFont="1" applyBorder="1" applyAlignment="1">
      <alignment horizontal="center" vertical="center" wrapText="1"/>
    </xf>
    <xf numFmtId="0" fontId="8" fillId="0" borderId="5" xfId="2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27" xfId="21" applyNumberFormat="1" applyFont="1" applyFill="1" applyBorder="1" applyAlignment="1">
      <alignment horizontal="center" vertical="center" wrapText="1"/>
    </xf>
    <xf numFmtId="0" fontId="8" fillId="0" borderId="30" xfId="2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5" xfId="21" applyNumberFormat="1" applyFont="1" applyFill="1" applyBorder="1" applyAlignment="1">
      <alignment horizontal="center" vertical="center" wrapText="1"/>
    </xf>
    <xf numFmtId="0" fontId="8" fillId="0" borderId="28" xfId="21" applyNumberFormat="1" applyFont="1" applyFill="1" applyBorder="1" applyAlignment="1">
      <alignment horizontal="center" vertical="center" wrapText="1"/>
    </xf>
    <xf numFmtId="0" fontId="8" fillId="0" borderId="26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/>
    </xf>
    <xf numFmtId="0" fontId="8" fillId="3" borderId="4" xfId="19" applyNumberFormat="1" applyFont="1" applyFill="1" applyBorder="1" applyAlignment="1">
      <alignment horizontal="center"/>
    </xf>
    <xf numFmtId="0" fontId="8" fillId="3" borderId="0" xfId="19" applyNumberFormat="1" applyFont="1" applyFill="1" applyAlignment="1">
      <alignment horizontal="center"/>
    </xf>
    <xf numFmtId="0" fontId="8" fillId="0" borderId="1" xfId="19" applyNumberFormat="1" applyFont="1" applyBorder="1" applyAlignment="1">
      <alignment horizontal="center" vertical="center" wrapText="1"/>
    </xf>
    <xf numFmtId="0" fontId="8" fillId="0" borderId="6" xfId="19" applyNumberFormat="1" applyFont="1" applyBorder="1" applyAlignment="1">
      <alignment horizontal="center" vertical="center" wrapText="1"/>
    </xf>
    <xf numFmtId="0" fontId="8" fillId="0" borderId="7" xfId="19" applyNumberFormat="1" applyFont="1" applyBorder="1" applyAlignment="1">
      <alignment horizontal="center" vertical="center" wrapText="1"/>
    </xf>
    <xf numFmtId="0" fontId="8" fillId="0" borderId="8" xfId="19" applyNumberFormat="1" applyFont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 vertical="center" wrapText="1"/>
    </xf>
    <xf numFmtId="0" fontId="8" fillId="0" borderId="5" xfId="19" applyNumberFormat="1" applyFont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8" fillId="0" borderId="4" xfId="19" applyFont="1" applyBorder="1"/>
    <xf numFmtId="0" fontId="8" fillId="0" borderId="13" xfId="19" applyNumberFormat="1" applyFont="1" applyBorder="1" applyAlignment="1">
      <alignment horizontal="center" vertical="center" wrapText="1"/>
    </xf>
    <xf numFmtId="0" fontId="8" fillId="3" borderId="13" xfId="19" applyNumberFormat="1" applyFont="1" applyFill="1" applyBorder="1" applyAlignment="1">
      <alignment horizontal="center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11" fillId="4" borderId="4" xfId="4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right"/>
    </xf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center"/>
    </xf>
    <xf numFmtId="0" fontId="21" fillId="6" borderId="24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0" fontId="19" fillId="0" borderId="0" xfId="11" applyFont="1" applyBorder="1" applyAlignment="1">
      <alignment horizontal="center" vertical="center" wrapText="1"/>
    </xf>
    <xf numFmtId="0" fontId="8" fillId="0" borderId="0" xfId="11" applyFont="1" applyBorder="1" applyAlignment="1">
      <alignment horizontal="left" wrapText="1"/>
    </xf>
    <xf numFmtId="0" fontId="8" fillId="0" borderId="0" xfId="11" applyFont="1" applyBorder="1" applyAlignment="1">
      <alignment horizontal="left" vertical="center" wrapText="1"/>
    </xf>
    <xf numFmtId="0" fontId="9" fillId="0" borderId="17" xfId="25" applyFont="1" applyBorder="1" applyAlignment="1">
      <alignment horizontal="left" vertical="center"/>
    </xf>
    <xf numFmtId="0" fontId="9" fillId="0" borderId="20" xfId="25" applyFont="1" applyBorder="1" applyAlignment="1">
      <alignment horizontal="left" vertical="center"/>
    </xf>
    <xf numFmtId="0" fontId="9" fillId="5" borderId="17" xfId="11" applyFont="1" applyFill="1" applyBorder="1" applyAlignment="1">
      <alignment horizontal="center" vertical="center" wrapText="1"/>
    </xf>
    <xf numFmtId="0" fontId="9" fillId="5" borderId="18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16" xfId="11" applyFont="1" applyFill="1" applyBorder="1" applyAlignment="1">
      <alignment horizontal="center" vertical="center" wrapText="1"/>
    </xf>
    <xf numFmtId="0" fontId="9" fillId="5" borderId="58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9" fillId="5" borderId="14" xfId="11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9" fillId="5" borderId="57" xfId="11" applyFont="1" applyFill="1" applyBorder="1" applyAlignment="1">
      <alignment horizontal="center" vertical="center" wrapText="1"/>
    </xf>
    <xf numFmtId="0" fontId="8" fillId="0" borderId="1" xfId="22" applyNumberFormat="1" applyFont="1" applyBorder="1" applyAlignment="1">
      <alignment horizontal="center" vertical="center" wrapText="1"/>
    </xf>
    <xf numFmtId="0" fontId="8" fillId="0" borderId="2" xfId="22" applyNumberFormat="1" applyFont="1" applyBorder="1" applyAlignment="1">
      <alignment horizontal="center" vertical="center" wrapText="1"/>
    </xf>
    <xf numFmtId="0" fontId="8" fillId="0" borderId="5" xfId="22" applyNumberFormat="1" applyFont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justify"/>
    </xf>
    <xf numFmtId="0" fontId="8" fillId="0" borderId="0" xfId="1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</cellXfs>
  <cellStyles count="27">
    <cellStyle name="Обычный" xfId="0" builtinId="0"/>
    <cellStyle name="Обычный 10" xfId="23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Меню" xfId="25"/>
    <cellStyle name="Обычный_ПЭЦ" xfId="19"/>
    <cellStyle name="Обычный_структура" xfId="22"/>
    <cellStyle name="Обычный_ХЭХ" xfId="24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6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4"/>
  <sheetViews>
    <sheetView tabSelected="1" view="pageBreakPreview" topLeftCell="A4" zoomScaleNormal="100" zoomScaleSheetLayoutView="100" workbookViewId="0">
      <selection activeCell="A30" sqref="A30"/>
    </sheetView>
  </sheetViews>
  <sheetFormatPr defaultColWidth="9.140625" defaultRowHeight="16.5" x14ac:dyDescent="0.3"/>
  <cols>
    <col min="1" max="1" width="19.140625" style="73" customWidth="1"/>
    <col min="2" max="2" width="42.7109375" style="3" customWidth="1"/>
    <col min="3" max="16384" width="9.140625" style="3"/>
  </cols>
  <sheetData>
    <row r="1" spans="1:15" s="4" customFormat="1" x14ac:dyDescent="0.3">
      <c r="A1" s="6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8" t="s">
        <v>937</v>
      </c>
    </row>
    <row r="2" spans="1:15" s="9" customFormat="1" x14ac:dyDescent="0.3">
      <c r="A2" s="317" t="s">
        <v>938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15" s="9" customFormat="1" x14ac:dyDescent="0.3">
      <c r="A3" s="63" t="s">
        <v>120</v>
      </c>
      <c r="B3" s="10" t="s">
        <v>121</v>
      </c>
      <c r="C3" s="11"/>
      <c r="D3" s="11"/>
      <c r="E3" s="11"/>
      <c r="F3" s="11"/>
      <c r="G3" s="11"/>
      <c r="H3" s="311"/>
      <c r="I3" s="311"/>
      <c r="J3" s="314"/>
      <c r="K3" s="314"/>
      <c r="L3" s="314"/>
      <c r="M3" s="314"/>
      <c r="N3" s="314"/>
      <c r="O3" s="314"/>
    </row>
    <row r="4" spans="1:15" s="9" customFormat="1" x14ac:dyDescent="0.3">
      <c r="A4" s="63" t="s">
        <v>122</v>
      </c>
      <c r="B4" s="10" t="s">
        <v>735</v>
      </c>
      <c r="C4" s="11"/>
      <c r="D4" s="11"/>
      <c r="E4" s="11"/>
      <c r="F4" s="11"/>
      <c r="G4" s="11"/>
      <c r="H4" s="311"/>
      <c r="I4" s="311"/>
      <c r="J4" s="310"/>
      <c r="K4" s="310"/>
      <c r="L4" s="310"/>
      <c r="M4" s="310"/>
      <c r="N4" s="310"/>
      <c r="O4" s="310"/>
    </row>
    <row r="5" spans="1:15" s="9" customFormat="1" x14ac:dyDescent="0.3">
      <c r="A5" s="64" t="s">
        <v>57</v>
      </c>
      <c r="B5" s="12" t="s">
        <v>58</v>
      </c>
      <c r="C5" s="13"/>
      <c r="D5" s="13"/>
      <c r="E5" s="13"/>
      <c r="F5" s="11"/>
      <c r="G5" s="11"/>
      <c r="H5" s="84"/>
      <c r="I5" s="84"/>
      <c r="J5" s="83"/>
      <c r="K5" s="83"/>
      <c r="L5" s="83"/>
      <c r="M5" s="83"/>
      <c r="N5" s="83"/>
      <c r="O5" s="83"/>
    </row>
    <row r="6" spans="1:15" s="9" customFormat="1" x14ac:dyDescent="0.3">
      <c r="A6" s="65" t="s">
        <v>59</v>
      </c>
      <c r="B6" s="14">
        <v>1</v>
      </c>
      <c r="C6" s="15"/>
      <c r="D6" s="11"/>
      <c r="E6" s="11"/>
      <c r="F6" s="11"/>
      <c r="G6" s="11"/>
      <c r="H6" s="84"/>
      <c r="I6" s="84"/>
      <c r="J6" s="83"/>
      <c r="K6" s="83"/>
      <c r="L6" s="83"/>
      <c r="M6" s="83"/>
      <c r="N6" s="83"/>
      <c r="O6" s="83"/>
    </row>
    <row r="7" spans="1:15" x14ac:dyDescent="0.3">
      <c r="A7" s="308" t="s">
        <v>60</v>
      </c>
      <c r="B7" s="308" t="s">
        <v>61</v>
      </c>
      <c r="C7" s="308" t="s">
        <v>62</v>
      </c>
      <c r="D7" s="315" t="s">
        <v>63</v>
      </c>
      <c r="E7" s="315"/>
      <c r="F7" s="315"/>
      <c r="G7" s="308" t="s">
        <v>64</v>
      </c>
      <c r="H7" s="315" t="s">
        <v>65</v>
      </c>
      <c r="I7" s="315"/>
      <c r="J7" s="315"/>
      <c r="K7" s="315"/>
      <c r="L7" s="315" t="s">
        <v>66</v>
      </c>
      <c r="M7" s="315"/>
      <c r="N7" s="315"/>
      <c r="O7" s="315"/>
    </row>
    <row r="8" spans="1:15" x14ac:dyDescent="0.3">
      <c r="A8" s="316"/>
      <c r="B8" s="309"/>
      <c r="C8" s="316"/>
      <c r="D8" s="85" t="s">
        <v>67</v>
      </c>
      <c r="E8" s="85" t="s">
        <v>68</v>
      </c>
      <c r="F8" s="85" t="s">
        <v>69</v>
      </c>
      <c r="G8" s="316"/>
      <c r="H8" s="85" t="s">
        <v>70</v>
      </c>
      <c r="I8" s="85" t="s">
        <v>71</v>
      </c>
      <c r="J8" s="85" t="s">
        <v>72</v>
      </c>
      <c r="K8" s="85" t="s">
        <v>73</v>
      </c>
      <c r="L8" s="85" t="s">
        <v>74</v>
      </c>
      <c r="M8" s="85" t="s">
        <v>75</v>
      </c>
      <c r="N8" s="85" t="s">
        <v>76</v>
      </c>
      <c r="O8" s="85" t="s">
        <v>77</v>
      </c>
    </row>
    <row r="9" spans="1:15" x14ac:dyDescent="0.3">
      <c r="A9" s="66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</row>
    <row r="10" spans="1:15" x14ac:dyDescent="0.3">
      <c r="A10" s="312" t="s">
        <v>948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</row>
    <row r="11" spans="1:15" x14ac:dyDescent="0.3">
      <c r="A11" s="66" t="s">
        <v>320</v>
      </c>
      <c r="B11" s="293" t="s">
        <v>945</v>
      </c>
      <c r="C11" s="294">
        <v>25</v>
      </c>
      <c r="D11" s="296">
        <v>1.68</v>
      </c>
      <c r="E11" s="296">
        <v>4.03</v>
      </c>
      <c r="F11" s="296">
        <v>10.93</v>
      </c>
      <c r="G11" s="297">
        <v>87.7</v>
      </c>
      <c r="H11" s="54"/>
      <c r="I11" s="54"/>
      <c r="J11" s="50">
        <v>45</v>
      </c>
      <c r="K11" s="53">
        <v>0.1</v>
      </c>
      <c r="L11" s="53">
        <v>2.4</v>
      </c>
      <c r="M11" s="50">
        <v>3</v>
      </c>
      <c r="N11" s="52">
        <v>0.05</v>
      </c>
      <c r="O11" s="52">
        <v>0.02</v>
      </c>
    </row>
    <row r="12" spans="1:15" x14ac:dyDescent="0.3">
      <c r="A12" s="66" t="s">
        <v>321</v>
      </c>
      <c r="B12" s="51" t="s">
        <v>80</v>
      </c>
      <c r="C12" s="50">
        <v>15</v>
      </c>
      <c r="D12" s="52">
        <v>3.48</v>
      </c>
      <c r="E12" s="52">
        <v>4.43</v>
      </c>
      <c r="F12" s="54"/>
      <c r="G12" s="53">
        <v>54.6</v>
      </c>
      <c r="H12" s="52">
        <v>0.01</v>
      </c>
      <c r="I12" s="52">
        <v>0.11</v>
      </c>
      <c r="J12" s="53">
        <v>43.2</v>
      </c>
      <c r="K12" s="52">
        <v>0.08</v>
      </c>
      <c r="L12" s="50">
        <v>132</v>
      </c>
      <c r="M12" s="50">
        <v>75</v>
      </c>
      <c r="N12" s="52">
        <v>5.25</v>
      </c>
      <c r="O12" s="52">
        <v>0.15</v>
      </c>
    </row>
    <row r="13" spans="1:15" x14ac:dyDescent="0.3">
      <c r="A13" s="66" t="s">
        <v>322</v>
      </c>
      <c r="B13" s="51" t="s">
        <v>168</v>
      </c>
      <c r="C13" s="50">
        <v>40</v>
      </c>
      <c r="D13" s="52">
        <v>5.08</v>
      </c>
      <c r="E13" s="53">
        <v>4.5999999999999996</v>
      </c>
      <c r="F13" s="52">
        <v>0.28000000000000003</v>
      </c>
      <c r="G13" s="53">
        <v>62.8</v>
      </c>
      <c r="H13" s="52">
        <v>0.03</v>
      </c>
      <c r="I13" s="54"/>
      <c r="J13" s="50">
        <v>104</v>
      </c>
      <c r="K13" s="52">
        <v>0.24</v>
      </c>
      <c r="L13" s="50">
        <v>22</v>
      </c>
      <c r="M13" s="53">
        <v>76.8</v>
      </c>
      <c r="N13" s="53">
        <v>4.8</v>
      </c>
      <c r="O13" s="50">
        <v>1</v>
      </c>
    </row>
    <row r="14" spans="1:15" ht="33" x14ac:dyDescent="0.3">
      <c r="A14" s="66" t="s">
        <v>323</v>
      </c>
      <c r="B14" s="51" t="s">
        <v>189</v>
      </c>
      <c r="C14" s="50">
        <v>220</v>
      </c>
      <c r="D14" s="52">
        <v>7.93</v>
      </c>
      <c r="E14" s="52">
        <v>8.66</v>
      </c>
      <c r="F14" s="52">
        <v>41.38</v>
      </c>
      <c r="G14" s="52">
        <v>276.33999999999997</v>
      </c>
      <c r="H14" s="52">
        <v>0.22</v>
      </c>
      <c r="I14" s="53">
        <v>2.8</v>
      </c>
      <c r="J14" s="53">
        <v>45.3</v>
      </c>
      <c r="K14" s="52">
        <v>0.69</v>
      </c>
      <c r="L14" s="52">
        <v>146.66999999999999</v>
      </c>
      <c r="M14" s="52">
        <v>224.68</v>
      </c>
      <c r="N14" s="52">
        <v>26.44</v>
      </c>
      <c r="O14" s="52">
        <v>1.64</v>
      </c>
    </row>
    <row r="15" spans="1:15" x14ac:dyDescent="0.3">
      <c r="A15" s="66" t="s">
        <v>324</v>
      </c>
      <c r="B15" s="51" t="s">
        <v>14</v>
      </c>
      <c r="C15" s="50">
        <v>200</v>
      </c>
      <c r="D15" s="52">
        <v>0.26</v>
      </c>
      <c r="E15" s="52">
        <v>0.03</v>
      </c>
      <c r="F15" s="52">
        <v>11.26</v>
      </c>
      <c r="G15" s="52">
        <v>47.79</v>
      </c>
      <c r="H15" s="54"/>
      <c r="I15" s="53">
        <v>2.9</v>
      </c>
      <c r="J15" s="53">
        <v>0.5</v>
      </c>
      <c r="K15" s="52">
        <v>0.01</v>
      </c>
      <c r="L15" s="52">
        <v>8.08</v>
      </c>
      <c r="M15" s="52">
        <v>9.7799999999999994</v>
      </c>
      <c r="N15" s="52">
        <v>5.24</v>
      </c>
      <c r="O15" s="53">
        <v>0.9</v>
      </c>
    </row>
    <row r="16" spans="1:15" x14ac:dyDescent="0.3">
      <c r="A16" s="67"/>
      <c r="B16" s="293" t="s">
        <v>244</v>
      </c>
      <c r="C16" s="294">
        <v>20</v>
      </c>
      <c r="D16" s="296">
        <v>1.58</v>
      </c>
      <c r="E16" s="297">
        <v>0.2</v>
      </c>
      <c r="F16" s="296">
        <v>9.66</v>
      </c>
      <c r="G16" s="294">
        <v>47</v>
      </c>
      <c r="H16" s="52">
        <v>0.06</v>
      </c>
      <c r="I16" s="54"/>
      <c r="J16" s="54"/>
      <c r="K16" s="52">
        <v>0.52</v>
      </c>
      <c r="L16" s="53">
        <v>9.1999999999999993</v>
      </c>
      <c r="M16" s="53">
        <v>34.799999999999997</v>
      </c>
      <c r="N16" s="53">
        <v>13.2</v>
      </c>
      <c r="O16" s="53">
        <v>0.8</v>
      </c>
    </row>
    <row r="17" spans="1:15" x14ac:dyDescent="0.3">
      <c r="A17" s="66" t="s">
        <v>325</v>
      </c>
      <c r="B17" s="51" t="s">
        <v>81</v>
      </c>
      <c r="C17" s="50">
        <v>100</v>
      </c>
      <c r="D17" s="53">
        <v>0.4</v>
      </c>
      <c r="E17" s="53">
        <v>0.4</v>
      </c>
      <c r="F17" s="53">
        <v>9.8000000000000007</v>
      </c>
      <c r="G17" s="50">
        <v>47</v>
      </c>
      <c r="H17" s="52">
        <v>0.03</v>
      </c>
      <c r="I17" s="50">
        <v>10</v>
      </c>
      <c r="J17" s="50">
        <v>5</v>
      </c>
      <c r="K17" s="53">
        <v>0.2</v>
      </c>
      <c r="L17" s="50">
        <v>16</v>
      </c>
      <c r="M17" s="50">
        <v>11</v>
      </c>
      <c r="N17" s="50">
        <v>9</v>
      </c>
      <c r="O17" s="53">
        <v>2.2000000000000002</v>
      </c>
    </row>
    <row r="18" spans="1:15" x14ac:dyDescent="0.3">
      <c r="A18" s="313" t="s">
        <v>82</v>
      </c>
      <c r="B18" s="313"/>
      <c r="C18" s="49">
        <v>625</v>
      </c>
      <c r="D18" s="52">
        <v>20.39</v>
      </c>
      <c r="E18" s="52">
        <v>25.77</v>
      </c>
      <c r="F18" s="52">
        <v>82.17</v>
      </c>
      <c r="G18" s="52">
        <v>648.63</v>
      </c>
      <c r="H18" s="52">
        <v>0.35</v>
      </c>
      <c r="I18" s="52">
        <v>15.81</v>
      </c>
      <c r="J18" s="50">
        <v>243</v>
      </c>
      <c r="K18" s="52">
        <v>1.84</v>
      </c>
      <c r="L18" s="52">
        <v>336.35</v>
      </c>
      <c r="M18" s="52">
        <v>435.06</v>
      </c>
      <c r="N18" s="52">
        <v>63.98</v>
      </c>
      <c r="O18" s="52">
        <v>6.71</v>
      </c>
    </row>
    <row r="19" spans="1:15" x14ac:dyDescent="0.3">
      <c r="A19" s="312" t="s">
        <v>18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</row>
    <row r="20" spans="1:15" x14ac:dyDescent="0.3">
      <c r="A20" s="66" t="s">
        <v>326</v>
      </c>
      <c r="B20" s="51" t="s">
        <v>246</v>
      </c>
      <c r="C20" s="50">
        <v>60</v>
      </c>
      <c r="D20" s="52">
        <v>3.32</v>
      </c>
      <c r="E20" s="52">
        <v>6.65</v>
      </c>
      <c r="F20" s="53">
        <v>3.8</v>
      </c>
      <c r="G20" s="52">
        <v>88.66</v>
      </c>
      <c r="H20" s="52">
        <v>0.03</v>
      </c>
      <c r="I20" s="52">
        <v>4.75</v>
      </c>
      <c r="J20" s="52">
        <v>127.97</v>
      </c>
      <c r="K20" s="52">
        <v>2.08</v>
      </c>
      <c r="L20" s="53">
        <v>21.5</v>
      </c>
      <c r="M20" s="52">
        <v>55.51</v>
      </c>
      <c r="N20" s="52">
        <v>20.25</v>
      </c>
      <c r="O20" s="52">
        <v>0.59</v>
      </c>
    </row>
    <row r="21" spans="1:15" x14ac:dyDescent="0.3">
      <c r="A21" s="66" t="s">
        <v>248</v>
      </c>
      <c r="B21" s="51" t="s">
        <v>247</v>
      </c>
      <c r="C21" s="50">
        <v>225</v>
      </c>
      <c r="D21" s="52">
        <v>3.42</v>
      </c>
      <c r="E21" s="52">
        <v>8.25</v>
      </c>
      <c r="F21" s="52">
        <v>8.84</v>
      </c>
      <c r="G21" s="52">
        <v>123.94</v>
      </c>
      <c r="H21" s="52">
        <v>0.26</v>
      </c>
      <c r="I21" s="52">
        <v>16.88</v>
      </c>
      <c r="J21" s="52">
        <v>180.48</v>
      </c>
      <c r="K21" s="52">
        <v>1.08</v>
      </c>
      <c r="L21" s="52">
        <v>32.25</v>
      </c>
      <c r="M21" s="52">
        <v>79.37</v>
      </c>
      <c r="N21" s="52">
        <v>21.24</v>
      </c>
      <c r="O21" s="52">
        <v>0.92</v>
      </c>
    </row>
    <row r="22" spans="1:15" x14ac:dyDescent="0.3">
      <c r="A22" s="67" t="s">
        <v>327</v>
      </c>
      <c r="B22" s="51" t="s">
        <v>249</v>
      </c>
      <c r="C22" s="50">
        <v>90</v>
      </c>
      <c r="D22" s="52">
        <v>14.01</v>
      </c>
      <c r="E22" s="52">
        <v>14.06</v>
      </c>
      <c r="F22" s="52">
        <v>5.25</v>
      </c>
      <c r="G22" s="52">
        <v>204.01</v>
      </c>
      <c r="H22" s="52">
        <v>0.47</v>
      </c>
      <c r="I22" s="52">
        <v>4.1900000000000004</v>
      </c>
      <c r="J22" s="50">
        <v>18</v>
      </c>
      <c r="K22" s="52">
        <v>2.38</v>
      </c>
      <c r="L22" s="52">
        <v>30.88</v>
      </c>
      <c r="M22" s="52">
        <v>155.51</v>
      </c>
      <c r="N22" s="52">
        <v>21.41</v>
      </c>
      <c r="O22" s="52">
        <v>2.12</v>
      </c>
    </row>
    <row r="23" spans="1:15" ht="33" x14ac:dyDescent="0.3">
      <c r="A23" s="66" t="s">
        <v>328</v>
      </c>
      <c r="B23" s="293" t="s">
        <v>946</v>
      </c>
      <c r="C23" s="294">
        <v>155</v>
      </c>
      <c r="D23" s="52">
        <v>6.96</v>
      </c>
      <c r="E23" s="52">
        <v>4.72</v>
      </c>
      <c r="F23" s="52">
        <v>31.46</v>
      </c>
      <c r="G23" s="52">
        <v>195.84</v>
      </c>
      <c r="H23" s="52">
        <v>0.24</v>
      </c>
      <c r="I23" s="54"/>
      <c r="J23" s="53">
        <v>19.100000000000001</v>
      </c>
      <c r="K23" s="52">
        <v>0.48</v>
      </c>
      <c r="L23" s="53">
        <v>12.7</v>
      </c>
      <c r="M23" s="52">
        <v>165.25</v>
      </c>
      <c r="N23" s="52">
        <v>110.06</v>
      </c>
      <c r="O23" s="53">
        <v>3.7</v>
      </c>
    </row>
    <row r="24" spans="1:15" x14ac:dyDescent="0.3">
      <c r="A24" s="66" t="s">
        <v>329</v>
      </c>
      <c r="B24" s="51" t="s">
        <v>84</v>
      </c>
      <c r="C24" s="50">
        <v>200</v>
      </c>
      <c r="D24" s="52">
        <v>0.37</v>
      </c>
      <c r="E24" s="52">
        <v>0.02</v>
      </c>
      <c r="F24" s="52">
        <v>21.01</v>
      </c>
      <c r="G24" s="53">
        <v>86.9</v>
      </c>
      <c r="H24" s="54"/>
      <c r="I24" s="52">
        <v>0.34</v>
      </c>
      <c r="J24" s="52">
        <v>0.51</v>
      </c>
      <c r="K24" s="52">
        <v>0.17</v>
      </c>
      <c r="L24" s="53">
        <v>19.2</v>
      </c>
      <c r="M24" s="52">
        <v>13.09</v>
      </c>
      <c r="N24" s="53">
        <v>5.0999999999999996</v>
      </c>
      <c r="O24" s="52">
        <v>1.05</v>
      </c>
    </row>
    <row r="25" spans="1:15" x14ac:dyDescent="0.3">
      <c r="A25" s="67"/>
      <c r="B25" s="51" t="s">
        <v>244</v>
      </c>
      <c r="C25" s="50">
        <v>20</v>
      </c>
      <c r="D25" s="52">
        <v>1.58</v>
      </c>
      <c r="E25" s="53">
        <v>0.2</v>
      </c>
      <c r="F25" s="52">
        <v>9.66</v>
      </c>
      <c r="G25" s="50">
        <v>47</v>
      </c>
      <c r="H25" s="52">
        <v>0.03</v>
      </c>
      <c r="I25" s="54"/>
      <c r="J25" s="54"/>
      <c r="K25" s="52">
        <v>0.26</v>
      </c>
      <c r="L25" s="53">
        <v>4.5999999999999996</v>
      </c>
      <c r="M25" s="53">
        <v>17.399999999999999</v>
      </c>
      <c r="N25" s="53">
        <v>6.6</v>
      </c>
      <c r="O25" s="53">
        <v>0.4</v>
      </c>
    </row>
    <row r="26" spans="1:15" x14ac:dyDescent="0.3">
      <c r="A26" s="67"/>
      <c r="B26" s="51" t="s">
        <v>250</v>
      </c>
      <c r="C26" s="50">
        <v>50</v>
      </c>
      <c r="D26" s="53">
        <v>3.3</v>
      </c>
      <c r="E26" s="53">
        <v>0.6</v>
      </c>
      <c r="F26" s="52">
        <v>19.82</v>
      </c>
      <c r="G26" s="50">
        <v>99</v>
      </c>
      <c r="H26" s="52">
        <v>0.09</v>
      </c>
      <c r="I26" s="54"/>
      <c r="J26" s="54"/>
      <c r="K26" s="53">
        <v>0.7</v>
      </c>
      <c r="L26" s="53">
        <v>14.5</v>
      </c>
      <c r="M26" s="50">
        <v>75</v>
      </c>
      <c r="N26" s="53">
        <v>23.5</v>
      </c>
      <c r="O26" s="52">
        <v>1.95</v>
      </c>
    </row>
    <row r="27" spans="1:15" x14ac:dyDescent="0.3">
      <c r="A27" s="67" t="s">
        <v>325</v>
      </c>
      <c r="B27" s="51" t="s">
        <v>90</v>
      </c>
      <c r="C27" s="50">
        <v>100</v>
      </c>
      <c r="D27" s="52">
        <v>0.4</v>
      </c>
      <c r="E27" s="53">
        <v>0.3</v>
      </c>
      <c r="F27" s="52">
        <v>10.3</v>
      </c>
      <c r="G27" s="53">
        <v>47</v>
      </c>
      <c r="H27" s="52">
        <v>0.02</v>
      </c>
      <c r="I27" s="50">
        <v>5</v>
      </c>
      <c r="J27" s="50">
        <v>2</v>
      </c>
      <c r="K27" s="53">
        <v>0.4</v>
      </c>
      <c r="L27" s="50">
        <v>19</v>
      </c>
      <c r="M27" s="53">
        <v>16</v>
      </c>
      <c r="N27" s="53">
        <v>12</v>
      </c>
      <c r="O27" s="52">
        <v>2.2999999999999998</v>
      </c>
    </row>
    <row r="28" spans="1:15" x14ac:dyDescent="0.3">
      <c r="A28" s="313" t="s">
        <v>86</v>
      </c>
      <c r="B28" s="313"/>
      <c r="C28" s="49">
        <v>895</v>
      </c>
      <c r="D28" s="52">
        <v>33.36</v>
      </c>
      <c r="E28" s="52">
        <v>34.799999999999997</v>
      </c>
      <c r="F28" s="52">
        <v>110.14</v>
      </c>
      <c r="G28" s="52">
        <v>892.35</v>
      </c>
      <c r="H28" s="52">
        <v>1.1399999999999999</v>
      </c>
      <c r="I28" s="52">
        <v>31.16</v>
      </c>
      <c r="J28" s="52">
        <v>348.06</v>
      </c>
      <c r="K28" s="52">
        <v>7.55</v>
      </c>
      <c r="L28" s="52">
        <v>154.63</v>
      </c>
      <c r="M28" s="52">
        <v>577.13</v>
      </c>
      <c r="N28" s="52">
        <v>220.16</v>
      </c>
      <c r="O28" s="52">
        <v>13.03</v>
      </c>
    </row>
    <row r="29" spans="1:15" x14ac:dyDescent="0.3">
      <c r="A29" s="312" t="s">
        <v>24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</row>
    <row r="30" spans="1:15" x14ac:dyDescent="0.3">
      <c r="A30" s="66"/>
      <c r="B30" s="293" t="s">
        <v>947</v>
      </c>
      <c r="C30" s="294">
        <v>100</v>
      </c>
      <c r="D30" s="52">
        <v>8.41</v>
      </c>
      <c r="E30" s="52">
        <v>9.2899999999999991</v>
      </c>
      <c r="F30" s="52">
        <v>41.03</v>
      </c>
      <c r="G30" s="52">
        <v>281.94</v>
      </c>
      <c r="H30" s="52">
        <v>0.11</v>
      </c>
      <c r="I30" s="52">
        <v>1.26</v>
      </c>
      <c r="J30" s="52">
        <v>45.86</v>
      </c>
      <c r="K30" s="52">
        <v>2.36</v>
      </c>
      <c r="L30" s="53">
        <v>182.2</v>
      </c>
      <c r="M30" s="52">
        <v>166.44</v>
      </c>
      <c r="N30" s="52">
        <v>25.51</v>
      </c>
      <c r="O30" s="52">
        <v>0.71</v>
      </c>
    </row>
    <row r="31" spans="1:15" x14ac:dyDescent="0.3">
      <c r="A31" s="67"/>
      <c r="B31" s="51" t="s">
        <v>243</v>
      </c>
      <c r="C31" s="50">
        <v>200</v>
      </c>
      <c r="D31" s="50">
        <v>6</v>
      </c>
      <c r="E31" s="50">
        <v>5</v>
      </c>
      <c r="F31" s="53">
        <v>8.4</v>
      </c>
      <c r="G31" s="50">
        <v>102</v>
      </c>
      <c r="H31" s="52">
        <v>0.04</v>
      </c>
      <c r="I31" s="54"/>
      <c r="J31" s="54"/>
      <c r="K31" s="54"/>
      <c r="L31" s="50">
        <v>248</v>
      </c>
      <c r="M31" s="50">
        <v>184</v>
      </c>
      <c r="N31" s="50">
        <v>28</v>
      </c>
      <c r="O31" s="53">
        <v>0.2</v>
      </c>
    </row>
    <row r="32" spans="1:15" x14ac:dyDescent="0.3">
      <c r="A32" s="66" t="s">
        <v>325</v>
      </c>
      <c r="B32" s="51" t="s">
        <v>90</v>
      </c>
      <c r="C32" s="50">
        <v>100</v>
      </c>
      <c r="D32" s="53">
        <v>0.4</v>
      </c>
      <c r="E32" s="53">
        <v>0.3</v>
      </c>
      <c r="F32" s="53">
        <v>10.3</v>
      </c>
      <c r="G32" s="50">
        <v>47</v>
      </c>
      <c r="H32" s="52">
        <v>0.02</v>
      </c>
      <c r="I32" s="50">
        <v>5</v>
      </c>
      <c r="J32" s="50">
        <v>2</v>
      </c>
      <c r="K32" s="53">
        <v>0.4</v>
      </c>
      <c r="L32" s="50">
        <v>19</v>
      </c>
      <c r="M32" s="50">
        <v>16</v>
      </c>
      <c r="N32" s="50">
        <v>12</v>
      </c>
      <c r="O32" s="53">
        <v>2.2999999999999998</v>
      </c>
    </row>
    <row r="33" spans="1:15" x14ac:dyDescent="0.3">
      <c r="A33" s="313" t="s">
        <v>130</v>
      </c>
      <c r="B33" s="313"/>
      <c r="C33" s="49">
        <v>400</v>
      </c>
      <c r="D33" s="52">
        <v>14.81</v>
      </c>
      <c r="E33" s="52">
        <v>14.59</v>
      </c>
      <c r="F33" s="52">
        <v>59.73</v>
      </c>
      <c r="G33" s="52">
        <v>430.94</v>
      </c>
      <c r="H33" s="52">
        <v>0.17</v>
      </c>
      <c r="I33" s="52">
        <v>6.26</v>
      </c>
      <c r="J33" s="52">
        <v>47.86</v>
      </c>
      <c r="K33" s="52">
        <v>2.76</v>
      </c>
      <c r="L33" s="53">
        <v>449.2</v>
      </c>
      <c r="M33" s="52">
        <v>366.44</v>
      </c>
      <c r="N33" s="52">
        <v>65.510000000000005</v>
      </c>
      <c r="O33" s="52">
        <v>3.21</v>
      </c>
    </row>
    <row r="34" spans="1:15" s="9" customFormat="1" x14ac:dyDescent="0.3">
      <c r="A34" s="313" t="s">
        <v>88</v>
      </c>
      <c r="B34" s="313"/>
      <c r="C34" s="55" t="s">
        <v>394</v>
      </c>
      <c r="D34" s="52">
        <v>68.56</v>
      </c>
      <c r="E34" s="52">
        <v>75.16</v>
      </c>
      <c r="F34" s="52">
        <v>252.04</v>
      </c>
      <c r="G34" s="52">
        <v>1971.92</v>
      </c>
      <c r="H34" s="53">
        <v>1.66</v>
      </c>
      <c r="I34" s="52">
        <v>53.23</v>
      </c>
      <c r="J34" s="52">
        <v>638.91999999999996</v>
      </c>
      <c r="K34" s="52">
        <v>12.15</v>
      </c>
      <c r="L34" s="52">
        <v>940.18</v>
      </c>
      <c r="M34" s="52">
        <v>1378.63</v>
      </c>
      <c r="N34" s="52">
        <v>349.65</v>
      </c>
      <c r="O34" s="53">
        <v>22.95</v>
      </c>
    </row>
    <row r="35" spans="1:15" s="9" customFormat="1" x14ac:dyDescent="0.3">
      <c r="A35" s="63" t="s">
        <v>120</v>
      </c>
      <c r="B35" s="10" t="s">
        <v>121</v>
      </c>
      <c r="C35" s="11"/>
      <c r="D35" s="11"/>
      <c r="E35" s="11"/>
      <c r="F35" s="11"/>
      <c r="G35" s="11"/>
      <c r="H35" s="311"/>
      <c r="I35" s="311"/>
      <c r="J35" s="314"/>
      <c r="K35" s="314"/>
      <c r="L35" s="314"/>
      <c r="M35" s="314"/>
      <c r="N35" s="314"/>
      <c r="O35" s="314"/>
    </row>
    <row r="36" spans="1:15" s="9" customFormat="1" x14ac:dyDescent="0.3">
      <c r="A36" s="63" t="s">
        <v>122</v>
      </c>
      <c r="B36" s="10" t="s">
        <v>735</v>
      </c>
      <c r="C36" s="11"/>
      <c r="D36" s="11"/>
      <c r="E36" s="11"/>
      <c r="F36" s="11"/>
      <c r="G36" s="11"/>
      <c r="H36" s="311"/>
      <c r="I36" s="311"/>
      <c r="J36" s="310"/>
      <c r="K36" s="310"/>
      <c r="L36" s="310"/>
      <c r="M36" s="310"/>
      <c r="N36" s="310"/>
      <c r="O36" s="310"/>
    </row>
    <row r="37" spans="1:15" s="9" customFormat="1" x14ac:dyDescent="0.3">
      <c r="A37" s="64" t="s">
        <v>57</v>
      </c>
      <c r="B37" s="12" t="s">
        <v>89</v>
      </c>
      <c r="C37" s="13"/>
      <c r="D37" s="13"/>
      <c r="E37" s="13"/>
      <c r="F37" s="11"/>
      <c r="G37" s="11"/>
      <c r="H37" s="84"/>
      <c r="I37" s="84"/>
      <c r="J37" s="83"/>
      <c r="K37" s="83"/>
      <c r="L37" s="83"/>
      <c r="M37" s="83"/>
      <c r="N37" s="83"/>
      <c r="O37" s="83"/>
    </row>
    <row r="38" spans="1:15" s="9" customFormat="1" x14ac:dyDescent="0.3">
      <c r="A38" s="65" t="s">
        <v>59</v>
      </c>
      <c r="B38" s="14">
        <v>1</v>
      </c>
      <c r="C38" s="15"/>
      <c r="D38" s="11"/>
      <c r="E38" s="11"/>
      <c r="F38" s="11"/>
      <c r="G38" s="11"/>
      <c r="H38" s="84"/>
      <c r="I38" s="84"/>
      <c r="J38" s="83"/>
      <c r="K38" s="83"/>
      <c r="L38" s="83"/>
      <c r="M38" s="83"/>
      <c r="N38" s="83"/>
      <c r="O38" s="83"/>
    </row>
    <row r="39" spans="1:15" x14ac:dyDescent="0.3">
      <c r="A39" s="308" t="s">
        <v>60</v>
      </c>
      <c r="B39" s="308" t="s">
        <v>61</v>
      </c>
      <c r="C39" s="308" t="s">
        <v>62</v>
      </c>
      <c r="D39" s="315" t="s">
        <v>63</v>
      </c>
      <c r="E39" s="315"/>
      <c r="F39" s="315"/>
      <c r="G39" s="308" t="s">
        <v>64</v>
      </c>
      <c r="H39" s="315" t="s">
        <v>65</v>
      </c>
      <c r="I39" s="315"/>
      <c r="J39" s="315"/>
      <c r="K39" s="315"/>
      <c r="L39" s="315" t="s">
        <v>66</v>
      </c>
      <c r="M39" s="315"/>
      <c r="N39" s="315"/>
      <c r="O39" s="315"/>
    </row>
    <row r="40" spans="1:15" x14ac:dyDescent="0.3">
      <c r="A40" s="316"/>
      <c r="B40" s="309"/>
      <c r="C40" s="316"/>
      <c r="D40" s="85" t="s">
        <v>67</v>
      </c>
      <c r="E40" s="85" t="s">
        <v>68</v>
      </c>
      <c r="F40" s="85" t="s">
        <v>69</v>
      </c>
      <c r="G40" s="316"/>
      <c r="H40" s="85" t="s">
        <v>70</v>
      </c>
      <c r="I40" s="85" t="s">
        <v>71</v>
      </c>
      <c r="J40" s="85" t="s">
        <v>72</v>
      </c>
      <c r="K40" s="85" t="s">
        <v>73</v>
      </c>
      <c r="L40" s="85" t="s">
        <v>74</v>
      </c>
      <c r="M40" s="85" t="s">
        <v>75</v>
      </c>
      <c r="N40" s="85" t="s">
        <v>76</v>
      </c>
      <c r="O40" s="85" t="s">
        <v>77</v>
      </c>
    </row>
    <row r="41" spans="1:15" x14ac:dyDescent="0.3">
      <c r="A41" s="66">
        <v>1</v>
      </c>
      <c r="B41" s="49">
        <v>2</v>
      </c>
      <c r="C41" s="49">
        <v>3</v>
      </c>
      <c r="D41" s="49">
        <v>4</v>
      </c>
      <c r="E41" s="49">
        <v>5</v>
      </c>
      <c r="F41" s="49">
        <v>6</v>
      </c>
      <c r="G41" s="49">
        <v>7</v>
      </c>
      <c r="H41" s="49">
        <v>8</v>
      </c>
      <c r="I41" s="49">
        <v>9</v>
      </c>
      <c r="J41" s="49">
        <v>10</v>
      </c>
      <c r="K41" s="49">
        <v>11</v>
      </c>
      <c r="L41" s="49">
        <v>12</v>
      </c>
      <c r="M41" s="49">
        <v>13</v>
      </c>
      <c r="N41" s="49">
        <v>14</v>
      </c>
      <c r="O41" s="49">
        <v>15</v>
      </c>
    </row>
    <row r="42" spans="1:15" x14ac:dyDescent="0.3">
      <c r="A42" s="312" t="s">
        <v>949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</row>
    <row r="43" spans="1:15" x14ac:dyDescent="0.3">
      <c r="A43" s="66" t="s">
        <v>321</v>
      </c>
      <c r="B43" s="51" t="s">
        <v>80</v>
      </c>
      <c r="C43" s="50">
        <v>15</v>
      </c>
      <c r="D43" s="52">
        <v>3.48</v>
      </c>
      <c r="E43" s="52">
        <v>4.43</v>
      </c>
      <c r="F43" s="54"/>
      <c r="G43" s="53">
        <v>54.6</v>
      </c>
      <c r="H43" s="52">
        <v>0.01</v>
      </c>
      <c r="I43" s="52">
        <v>0.11</v>
      </c>
      <c r="J43" s="53">
        <v>43.2</v>
      </c>
      <c r="K43" s="52">
        <v>0.08</v>
      </c>
      <c r="L43" s="50">
        <v>132</v>
      </c>
      <c r="M43" s="50">
        <v>75</v>
      </c>
      <c r="N43" s="52">
        <v>5.25</v>
      </c>
      <c r="O43" s="52">
        <v>0.15</v>
      </c>
    </row>
    <row r="44" spans="1:15" x14ac:dyDescent="0.3">
      <c r="A44" s="67" t="s">
        <v>331</v>
      </c>
      <c r="B44" s="51" t="s">
        <v>253</v>
      </c>
      <c r="C44" s="50">
        <v>180</v>
      </c>
      <c r="D44" s="52">
        <v>23.75</v>
      </c>
      <c r="E44" s="52">
        <v>13.88</v>
      </c>
      <c r="F44" s="52">
        <v>30.83</v>
      </c>
      <c r="G44" s="52">
        <v>3459.33</v>
      </c>
      <c r="H44" s="52">
        <v>0.09</v>
      </c>
      <c r="I44" s="52">
        <v>4.3600000000000003</v>
      </c>
      <c r="J44" s="53">
        <v>87.7</v>
      </c>
      <c r="K44" s="52">
        <v>0.62</v>
      </c>
      <c r="L44" s="52">
        <v>215.58</v>
      </c>
      <c r="M44" s="53">
        <v>293</v>
      </c>
      <c r="N44" s="52">
        <v>38.840000000000003</v>
      </c>
      <c r="O44" s="52">
        <v>0.98</v>
      </c>
    </row>
    <row r="45" spans="1:15" x14ac:dyDescent="0.3">
      <c r="A45" s="66" t="s">
        <v>332</v>
      </c>
      <c r="B45" s="51" t="s">
        <v>46</v>
      </c>
      <c r="C45" s="50">
        <v>200</v>
      </c>
      <c r="D45" s="52">
        <v>1.82</v>
      </c>
      <c r="E45" s="52">
        <v>1.42</v>
      </c>
      <c r="F45" s="52">
        <v>13.74</v>
      </c>
      <c r="G45" s="52">
        <v>75.650000000000006</v>
      </c>
      <c r="H45" s="52">
        <v>0.02</v>
      </c>
      <c r="I45" s="52">
        <v>0.83</v>
      </c>
      <c r="J45" s="52">
        <v>12.82</v>
      </c>
      <c r="K45" s="52">
        <v>0.06</v>
      </c>
      <c r="L45" s="52">
        <v>72.48</v>
      </c>
      <c r="M45" s="52">
        <v>58.64</v>
      </c>
      <c r="N45" s="52">
        <v>12.24</v>
      </c>
      <c r="O45" s="52">
        <v>0.91</v>
      </c>
    </row>
    <row r="46" spans="1:15" x14ac:dyDescent="0.3">
      <c r="A46" s="66"/>
      <c r="B46" s="298" t="s">
        <v>942</v>
      </c>
      <c r="C46" s="295">
        <v>60</v>
      </c>
      <c r="D46" s="52">
        <v>5.46</v>
      </c>
      <c r="E46" s="52">
        <v>15</v>
      </c>
      <c r="F46" s="52">
        <v>15.48</v>
      </c>
      <c r="G46" s="53">
        <v>210.84</v>
      </c>
      <c r="H46" s="52">
        <v>0.11</v>
      </c>
      <c r="I46" s="52">
        <v>7.0000000000000007E-2</v>
      </c>
      <c r="J46" s="53">
        <v>5.2</v>
      </c>
      <c r="K46" s="52">
        <v>1.01</v>
      </c>
      <c r="L46" s="52">
        <v>124.26</v>
      </c>
      <c r="M46" s="52">
        <v>94.52</v>
      </c>
      <c r="N46" s="52">
        <v>36.08</v>
      </c>
      <c r="O46" s="52">
        <v>1.1399999999999999</v>
      </c>
    </row>
    <row r="47" spans="1:15" x14ac:dyDescent="0.3">
      <c r="A47" s="66" t="s">
        <v>325</v>
      </c>
      <c r="B47" s="51" t="s">
        <v>90</v>
      </c>
      <c r="C47" s="50">
        <v>100</v>
      </c>
      <c r="D47" s="53">
        <v>0.4</v>
      </c>
      <c r="E47" s="53">
        <v>0.3</v>
      </c>
      <c r="F47" s="53">
        <v>10.3</v>
      </c>
      <c r="G47" s="50">
        <v>47</v>
      </c>
      <c r="H47" s="52">
        <v>0.02</v>
      </c>
      <c r="I47" s="50">
        <v>5</v>
      </c>
      <c r="J47" s="50">
        <v>2</v>
      </c>
      <c r="K47" s="53">
        <v>0.4</v>
      </c>
      <c r="L47" s="50">
        <v>19</v>
      </c>
      <c r="M47" s="50">
        <v>16</v>
      </c>
      <c r="N47" s="50">
        <v>12</v>
      </c>
      <c r="O47" s="53">
        <v>2.2999999999999998</v>
      </c>
    </row>
    <row r="48" spans="1:15" x14ac:dyDescent="0.3">
      <c r="A48" s="313" t="s">
        <v>82</v>
      </c>
      <c r="B48" s="313"/>
      <c r="C48" s="49">
        <v>545</v>
      </c>
      <c r="D48" s="52">
        <v>33.97</v>
      </c>
      <c r="E48" s="52">
        <v>24.96</v>
      </c>
      <c r="F48" s="52">
        <v>82.76</v>
      </c>
      <c r="G48" s="52">
        <v>700.48</v>
      </c>
      <c r="H48" s="52">
        <v>0.25</v>
      </c>
      <c r="I48" s="52">
        <v>10.37</v>
      </c>
      <c r="J48" s="52">
        <v>150.91999999999999</v>
      </c>
      <c r="K48" s="52">
        <v>2.17</v>
      </c>
      <c r="L48" s="52">
        <v>563.32000000000005</v>
      </c>
      <c r="M48" s="52">
        <v>537.16</v>
      </c>
      <c r="N48" s="52">
        <v>104.41</v>
      </c>
      <c r="O48" s="52">
        <v>5.48</v>
      </c>
    </row>
    <row r="49" spans="1:15" x14ac:dyDescent="0.3">
      <c r="A49" s="312" t="s">
        <v>18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</row>
    <row r="50" spans="1:15" x14ac:dyDescent="0.3">
      <c r="A50" s="66" t="s">
        <v>333</v>
      </c>
      <c r="B50" s="51" t="s">
        <v>257</v>
      </c>
      <c r="C50" s="50">
        <v>60</v>
      </c>
      <c r="D50" s="50">
        <v>1</v>
      </c>
      <c r="E50" s="52">
        <v>5.08</v>
      </c>
      <c r="F50" s="53">
        <v>2.2000000000000002</v>
      </c>
      <c r="G50" s="52">
        <v>59.53</v>
      </c>
      <c r="H50" s="52">
        <v>0.03</v>
      </c>
      <c r="I50" s="53">
        <v>28.1</v>
      </c>
      <c r="J50" s="52">
        <v>97.34</v>
      </c>
      <c r="K50" s="52">
        <v>2.5099999999999998</v>
      </c>
      <c r="L50" s="52">
        <v>30.48</v>
      </c>
      <c r="M50" s="52">
        <v>24.01</v>
      </c>
      <c r="N50" s="52">
        <v>13.79</v>
      </c>
      <c r="O50" s="52">
        <v>0.62</v>
      </c>
    </row>
    <row r="51" spans="1:15" ht="33" x14ac:dyDescent="0.3">
      <c r="A51" s="66" t="s">
        <v>334</v>
      </c>
      <c r="B51" s="51" t="s">
        <v>258</v>
      </c>
      <c r="C51" s="50">
        <v>210</v>
      </c>
      <c r="D51" s="52">
        <v>3.86</v>
      </c>
      <c r="E51" s="52">
        <v>7.78</v>
      </c>
      <c r="F51" s="52">
        <v>13.73</v>
      </c>
      <c r="G51" s="52">
        <v>135.88999999999999</v>
      </c>
      <c r="H51" s="52">
        <v>0.2</v>
      </c>
      <c r="I51" s="52">
        <v>14.04</v>
      </c>
      <c r="J51" s="53">
        <v>182.4</v>
      </c>
      <c r="K51" s="52">
        <v>2.37</v>
      </c>
      <c r="L51" s="52">
        <v>19.34</v>
      </c>
      <c r="M51" s="52">
        <v>85.92</v>
      </c>
      <c r="N51" s="52">
        <v>25.23</v>
      </c>
      <c r="O51" s="52">
        <v>1.25</v>
      </c>
    </row>
    <row r="52" spans="1:15" ht="33" x14ac:dyDescent="0.3">
      <c r="A52" s="66" t="s">
        <v>335</v>
      </c>
      <c r="B52" s="51" t="s">
        <v>259</v>
      </c>
      <c r="C52" s="50">
        <v>270</v>
      </c>
      <c r="D52" s="52">
        <v>24.15</v>
      </c>
      <c r="E52" s="52">
        <v>17.38</v>
      </c>
      <c r="F52" s="52">
        <v>42.78</v>
      </c>
      <c r="G52" s="52">
        <v>425.95</v>
      </c>
      <c r="H52" s="52">
        <v>0.57999999999999996</v>
      </c>
      <c r="I52" s="52">
        <v>76.64</v>
      </c>
      <c r="J52" s="52">
        <v>8814.85</v>
      </c>
      <c r="K52" s="52">
        <v>4.45</v>
      </c>
      <c r="L52" s="52">
        <v>46.58</v>
      </c>
      <c r="M52" s="52">
        <v>471.43</v>
      </c>
      <c r="N52" s="52">
        <v>69.73</v>
      </c>
      <c r="O52" s="52">
        <v>9.4700000000000006</v>
      </c>
    </row>
    <row r="53" spans="1:15" x14ac:dyDescent="0.3">
      <c r="A53" s="68"/>
      <c r="B53" s="51" t="s">
        <v>260</v>
      </c>
      <c r="C53" s="50">
        <v>200</v>
      </c>
      <c r="D53" s="50">
        <v>1</v>
      </c>
      <c r="E53" s="53">
        <v>0.2</v>
      </c>
      <c r="F53" s="53">
        <v>20.2</v>
      </c>
      <c r="G53" s="50">
        <v>92</v>
      </c>
      <c r="H53" s="52">
        <v>0.02</v>
      </c>
      <c r="I53" s="50">
        <v>4</v>
      </c>
      <c r="J53" s="54"/>
      <c r="K53" s="53">
        <v>0.2</v>
      </c>
      <c r="L53" s="50">
        <v>14</v>
      </c>
      <c r="M53" s="50">
        <v>14</v>
      </c>
      <c r="N53" s="50">
        <v>8</v>
      </c>
      <c r="O53" s="53">
        <v>2.8</v>
      </c>
    </row>
    <row r="54" spans="1:15" x14ac:dyDescent="0.3">
      <c r="A54" s="67"/>
      <c r="B54" s="51" t="s">
        <v>244</v>
      </c>
      <c r="C54" s="50">
        <v>20</v>
      </c>
      <c r="D54" s="52">
        <v>1.58</v>
      </c>
      <c r="E54" s="53">
        <v>0.2</v>
      </c>
      <c r="F54" s="52">
        <v>9.66</v>
      </c>
      <c r="G54" s="50">
        <v>47</v>
      </c>
      <c r="H54" s="52">
        <v>0.03</v>
      </c>
      <c r="I54" s="54"/>
      <c r="J54" s="54"/>
      <c r="K54" s="52">
        <v>0.26</v>
      </c>
      <c r="L54" s="53">
        <v>4.5999999999999996</v>
      </c>
      <c r="M54" s="53">
        <v>17.399999999999999</v>
      </c>
      <c r="N54" s="53">
        <v>6.6</v>
      </c>
      <c r="O54" s="53">
        <v>0.4</v>
      </c>
    </row>
    <row r="55" spans="1:15" x14ac:dyDescent="0.3">
      <c r="A55" s="67"/>
      <c r="B55" s="51" t="s">
        <v>250</v>
      </c>
      <c r="C55" s="50">
        <v>50</v>
      </c>
      <c r="D55" s="53">
        <v>3.3</v>
      </c>
      <c r="E55" s="53">
        <v>0.6</v>
      </c>
      <c r="F55" s="52">
        <v>19.82</v>
      </c>
      <c r="G55" s="50">
        <v>99</v>
      </c>
      <c r="H55" s="52">
        <v>0.09</v>
      </c>
      <c r="I55" s="54"/>
      <c r="J55" s="54"/>
      <c r="K55" s="53">
        <v>0.7</v>
      </c>
      <c r="L55" s="53">
        <v>14.5</v>
      </c>
      <c r="M55" s="50">
        <v>75</v>
      </c>
      <c r="N55" s="53">
        <v>23.5</v>
      </c>
      <c r="O55" s="52">
        <v>1.95</v>
      </c>
    </row>
    <row r="56" spans="1:15" x14ac:dyDescent="0.3">
      <c r="A56" s="66" t="s">
        <v>325</v>
      </c>
      <c r="B56" s="51" t="s">
        <v>81</v>
      </c>
      <c r="C56" s="50">
        <v>100</v>
      </c>
      <c r="D56" s="53">
        <v>0.4</v>
      </c>
      <c r="E56" s="53">
        <v>0.4</v>
      </c>
      <c r="F56" s="50">
        <v>9.8000000000000007</v>
      </c>
      <c r="G56" s="50">
        <v>47</v>
      </c>
      <c r="H56" s="52">
        <v>0.03</v>
      </c>
      <c r="I56" s="50">
        <v>10</v>
      </c>
      <c r="J56" s="54">
        <v>5</v>
      </c>
      <c r="K56" s="53">
        <v>0.2</v>
      </c>
      <c r="L56" s="50">
        <v>16</v>
      </c>
      <c r="M56" s="50">
        <v>11</v>
      </c>
      <c r="N56" s="50">
        <v>9</v>
      </c>
      <c r="O56" s="53">
        <v>2.2000000000000002</v>
      </c>
    </row>
    <row r="57" spans="1:15" x14ac:dyDescent="0.3">
      <c r="A57" s="313" t="s">
        <v>86</v>
      </c>
      <c r="B57" s="313"/>
      <c r="C57" s="49">
        <v>910</v>
      </c>
      <c r="D57" s="52">
        <v>35.29</v>
      </c>
      <c r="E57" s="52">
        <v>31.64</v>
      </c>
      <c r="F57" s="52">
        <v>118.19</v>
      </c>
      <c r="G57" s="52">
        <v>906.37</v>
      </c>
      <c r="H57" s="52">
        <v>0.98</v>
      </c>
      <c r="I57" s="52">
        <v>132.78</v>
      </c>
      <c r="J57" s="52">
        <v>9099.59</v>
      </c>
      <c r="K57" s="52">
        <v>10.69</v>
      </c>
      <c r="L57" s="53">
        <v>145.5</v>
      </c>
      <c r="M57" s="52">
        <v>698.76</v>
      </c>
      <c r="N57" s="52">
        <v>155.85</v>
      </c>
      <c r="O57" s="52">
        <v>18.690000000000001</v>
      </c>
    </row>
    <row r="58" spans="1:15" x14ac:dyDescent="0.3">
      <c r="A58" s="312" t="s">
        <v>24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1:15" x14ac:dyDescent="0.3">
      <c r="A59" s="67"/>
      <c r="B59" s="298" t="s">
        <v>940</v>
      </c>
      <c r="C59" s="295">
        <v>60</v>
      </c>
      <c r="D59" s="52">
        <v>3.06</v>
      </c>
      <c r="E59" s="52">
        <v>3.72</v>
      </c>
      <c r="F59" s="52">
        <v>16.68</v>
      </c>
      <c r="G59" s="52">
        <v>110.64</v>
      </c>
      <c r="H59" s="52">
        <v>0.26</v>
      </c>
      <c r="I59" s="52">
        <v>1.04</v>
      </c>
      <c r="J59" s="53">
        <v>32.299999999999997</v>
      </c>
      <c r="K59" s="52">
        <v>1.01</v>
      </c>
      <c r="L59" s="52">
        <v>14.86</v>
      </c>
      <c r="M59" s="52">
        <v>100.94</v>
      </c>
      <c r="N59" s="52">
        <v>14.14</v>
      </c>
      <c r="O59" s="52">
        <v>1.39</v>
      </c>
    </row>
    <row r="60" spans="1:15" x14ac:dyDescent="0.3">
      <c r="A60" s="66" t="s">
        <v>324</v>
      </c>
      <c r="B60" s="51" t="s">
        <v>14</v>
      </c>
      <c r="C60" s="50">
        <v>200</v>
      </c>
      <c r="D60" s="52">
        <v>0.26</v>
      </c>
      <c r="E60" s="52">
        <v>0.03</v>
      </c>
      <c r="F60" s="52">
        <v>11.26</v>
      </c>
      <c r="G60" s="52">
        <v>47.79</v>
      </c>
      <c r="H60" s="54"/>
      <c r="I60" s="53">
        <v>2.9</v>
      </c>
      <c r="J60" s="53">
        <v>0.5</v>
      </c>
      <c r="K60" s="52">
        <v>0.01</v>
      </c>
      <c r="L60" s="52">
        <v>8.08</v>
      </c>
      <c r="M60" s="52">
        <v>9.7799999999999994</v>
      </c>
      <c r="N60" s="52">
        <v>5.24</v>
      </c>
      <c r="O60" s="53">
        <v>0.9</v>
      </c>
    </row>
    <row r="61" spans="1:15" x14ac:dyDescent="0.3">
      <c r="A61" s="67" t="s">
        <v>325</v>
      </c>
      <c r="B61" s="51" t="s">
        <v>245</v>
      </c>
      <c r="C61" s="50">
        <v>100</v>
      </c>
      <c r="D61" s="53">
        <v>0.8</v>
      </c>
      <c r="E61" s="53">
        <v>0.4</v>
      </c>
      <c r="F61" s="53">
        <v>8.1</v>
      </c>
      <c r="G61" s="50">
        <v>47</v>
      </c>
      <c r="H61" s="52">
        <v>0.02</v>
      </c>
      <c r="I61" s="50">
        <v>180</v>
      </c>
      <c r="J61" s="50">
        <v>15</v>
      </c>
      <c r="K61" s="53">
        <v>0.3</v>
      </c>
      <c r="L61" s="50">
        <v>40</v>
      </c>
      <c r="M61" s="50">
        <v>34</v>
      </c>
      <c r="N61" s="50">
        <v>25</v>
      </c>
      <c r="O61" s="53">
        <v>0.8</v>
      </c>
    </row>
    <row r="62" spans="1:15" x14ac:dyDescent="0.3">
      <c r="A62" s="313" t="s">
        <v>130</v>
      </c>
      <c r="B62" s="313"/>
      <c r="C62" s="49">
        <v>375</v>
      </c>
      <c r="D62" s="52">
        <v>10.84</v>
      </c>
      <c r="E62" s="52">
        <v>8.06</v>
      </c>
      <c r="F62" s="52">
        <v>44.54</v>
      </c>
      <c r="G62" s="52">
        <v>303.13</v>
      </c>
      <c r="H62" s="52">
        <v>0.28000000000000003</v>
      </c>
      <c r="I62" s="52">
        <v>183.94</v>
      </c>
      <c r="J62" s="53">
        <v>47.8</v>
      </c>
      <c r="K62" s="52">
        <v>1.32</v>
      </c>
      <c r="L62" s="52">
        <v>62.94</v>
      </c>
      <c r="M62" s="52">
        <v>144.72</v>
      </c>
      <c r="N62" s="52">
        <v>44.38</v>
      </c>
      <c r="O62" s="52">
        <v>3.09</v>
      </c>
    </row>
    <row r="63" spans="1:15" s="9" customFormat="1" x14ac:dyDescent="0.3">
      <c r="A63" s="313" t="s">
        <v>88</v>
      </c>
      <c r="B63" s="313"/>
      <c r="C63" s="55" t="s">
        <v>242</v>
      </c>
      <c r="D63" s="52">
        <v>80.099999999999994</v>
      </c>
      <c r="E63" s="52">
        <v>64.66</v>
      </c>
      <c r="F63" s="52">
        <v>245.49</v>
      </c>
      <c r="G63" s="52">
        <v>1909.98</v>
      </c>
      <c r="H63" s="52">
        <v>1.51</v>
      </c>
      <c r="I63" s="52">
        <v>327.08999999999997</v>
      </c>
      <c r="J63" s="52">
        <v>9298.31</v>
      </c>
      <c r="K63" s="52">
        <v>14.18</v>
      </c>
      <c r="L63" s="52">
        <v>771.76</v>
      </c>
      <c r="M63" s="52">
        <v>1380.64</v>
      </c>
      <c r="N63" s="52">
        <v>304.64</v>
      </c>
      <c r="O63" s="52">
        <v>27.26</v>
      </c>
    </row>
    <row r="64" spans="1:15" s="9" customFormat="1" x14ac:dyDescent="0.3">
      <c r="A64" s="63" t="s">
        <v>120</v>
      </c>
      <c r="B64" s="10" t="s">
        <v>121</v>
      </c>
      <c r="C64" s="11"/>
      <c r="D64" s="11"/>
      <c r="E64" s="11"/>
      <c r="F64" s="11"/>
      <c r="G64" s="11"/>
      <c r="H64" s="311"/>
      <c r="I64" s="311"/>
      <c r="J64" s="314"/>
      <c r="K64" s="314"/>
      <c r="L64" s="314"/>
      <c r="M64" s="314"/>
      <c r="N64" s="314"/>
      <c r="O64" s="314"/>
    </row>
    <row r="65" spans="1:15" s="9" customFormat="1" x14ac:dyDescent="0.3">
      <c r="A65" s="63" t="s">
        <v>122</v>
      </c>
      <c r="B65" s="10" t="s">
        <v>735</v>
      </c>
      <c r="C65" s="11"/>
      <c r="D65" s="11"/>
      <c r="E65" s="11"/>
      <c r="F65" s="11"/>
      <c r="G65" s="11"/>
      <c r="H65" s="311"/>
      <c r="I65" s="311"/>
      <c r="J65" s="310"/>
      <c r="K65" s="310"/>
      <c r="L65" s="310"/>
      <c r="M65" s="310"/>
      <c r="N65" s="310"/>
      <c r="O65" s="310"/>
    </row>
    <row r="66" spans="1:15" s="9" customFormat="1" x14ac:dyDescent="0.3">
      <c r="A66" s="64" t="s">
        <v>57</v>
      </c>
      <c r="B66" s="12" t="s">
        <v>92</v>
      </c>
      <c r="C66" s="13"/>
      <c r="D66" s="13"/>
      <c r="E66" s="13"/>
      <c r="F66" s="11"/>
      <c r="G66" s="11"/>
      <c r="H66" s="84"/>
      <c r="I66" s="84"/>
      <c r="J66" s="83"/>
      <c r="K66" s="83"/>
      <c r="L66" s="83"/>
      <c r="M66" s="83"/>
      <c r="N66" s="83"/>
      <c r="O66" s="83"/>
    </row>
    <row r="67" spans="1:15" s="9" customFormat="1" x14ac:dyDescent="0.3">
      <c r="A67" s="65" t="s">
        <v>59</v>
      </c>
      <c r="B67" s="14">
        <v>1</v>
      </c>
      <c r="C67" s="15"/>
      <c r="D67" s="11"/>
      <c r="E67" s="11"/>
      <c r="F67" s="11"/>
      <c r="G67" s="11"/>
      <c r="H67" s="84"/>
      <c r="I67" s="84"/>
      <c r="J67" s="83"/>
      <c r="K67" s="83"/>
      <c r="L67" s="83"/>
      <c r="M67" s="83"/>
      <c r="N67" s="83"/>
      <c r="O67" s="83"/>
    </row>
    <row r="68" spans="1:15" x14ac:dyDescent="0.3">
      <c r="A68" s="308" t="s">
        <v>60</v>
      </c>
      <c r="B68" s="308" t="s">
        <v>61</v>
      </c>
      <c r="C68" s="308" t="s">
        <v>62</v>
      </c>
      <c r="D68" s="315" t="s">
        <v>63</v>
      </c>
      <c r="E68" s="315"/>
      <c r="F68" s="315"/>
      <c r="G68" s="308" t="s">
        <v>64</v>
      </c>
      <c r="H68" s="315" t="s">
        <v>65</v>
      </c>
      <c r="I68" s="315"/>
      <c r="J68" s="315"/>
      <c r="K68" s="315"/>
      <c r="L68" s="315" t="s">
        <v>66</v>
      </c>
      <c r="M68" s="315"/>
      <c r="N68" s="315"/>
      <c r="O68" s="315"/>
    </row>
    <row r="69" spans="1:15" x14ac:dyDescent="0.3">
      <c r="A69" s="316"/>
      <c r="B69" s="309"/>
      <c r="C69" s="316"/>
      <c r="D69" s="85" t="s">
        <v>67</v>
      </c>
      <c r="E69" s="85" t="s">
        <v>68</v>
      </c>
      <c r="F69" s="85" t="s">
        <v>69</v>
      </c>
      <c r="G69" s="316"/>
      <c r="H69" s="85" t="s">
        <v>70</v>
      </c>
      <c r="I69" s="85" t="s">
        <v>71</v>
      </c>
      <c r="J69" s="85" t="s">
        <v>72</v>
      </c>
      <c r="K69" s="85" t="s">
        <v>73</v>
      </c>
      <c r="L69" s="85" t="s">
        <v>74</v>
      </c>
      <c r="M69" s="85" t="s">
        <v>75</v>
      </c>
      <c r="N69" s="85" t="s">
        <v>76</v>
      </c>
      <c r="O69" s="85" t="s">
        <v>77</v>
      </c>
    </row>
    <row r="70" spans="1:15" x14ac:dyDescent="0.3">
      <c r="A70" s="66">
        <v>1</v>
      </c>
      <c r="B70" s="49">
        <v>2</v>
      </c>
      <c r="C70" s="49">
        <v>3</v>
      </c>
      <c r="D70" s="49">
        <v>4</v>
      </c>
      <c r="E70" s="49">
        <v>5</v>
      </c>
      <c r="F70" s="49">
        <v>6</v>
      </c>
      <c r="G70" s="49">
        <v>7</v>
      </c>
      <c r="H70" s="49">
        <v>8</v>
      </c>
      <c r="I70" s="49">
        <v>9</v>
      </c>
      <c r="J70" s="49">
        <v>10</v>
      </c>
      <c r="K70" s="49">
        <v>11</v>
      </c>
      <c r="L70" s="49">
        <v>12</v>
      </c>
      <c r="M70" s="49">
        <v>13</v>
      </c>
      <c r="N70" s="49">
        <v>14</v>
      </c>
      <c r="O70" s="49">
        <v>15</v>
      </c>
    </row>
    <row r="71" spans="1:15" x14ac:dyDescent="0.3">
      <c r="A71" s="312" t="s">
        <v>950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</row>
    <row r="72" spans="1:15" x14ac:dyDescent="0.3">
      <c r="A72" s="66" t="s">
        <v>320</v>
      </c>
      <c r="B72" s="51" t="s">
        <v>79</v>
      </c>
      <c r="C72" s="50">
        <v>10</v>
      </c>
      <c r="D72" s="52">
        <v>0.08</v>
      </c>
      <c r="E72" s="52">
        <v>7.25</v>
      </c>
      <c r="F72" s="52">
        <v>0.13</v>
      </c>
      <c r="G72" s="53">
        <v>66.099999999999994</v>
      </c>
      <c r="H72" s="54"/>
      <c r="I72" s="54"/>
      <c r="J72" s="50">
        <v>45</v>
      </c>
      <c r="K72" s="53">
        <v>0.1</v>
      </c>
      <c r="L72" s="53">
        <v>2.4</v>
      </c>
      <c r="M72" s="50">
        <v>3</v>
      </c>
      <c r="N72" s="52">
        <v>0.05</v>
      </c>
      <c r="O72" s="52">
        <v>0.02</v>
      </c>
    </row>
    <row r="73" spans="1:15" x14ac:dyDescent="0.3">
      <c r="A73" s="67" t="s">
        <v>336</v>
      </c>
      <c r="B73" s="51" t="s">
        <v>262</v>
      </c>
      <c r="C73" s="50">
        <v>120</v>
      </c>
      <c r="D73" s="50">
        <v>13.42</v>
      </c>
      <c r="E73" s="53">
        <v>8.73</v>
      </c>
      <c r="F73" s="52">
        <v>13.48</v>
      </c>
      <c r="G73" s="52">
        <v>186.57</v>
      </c>
      <c r="H73" s="52">
        <v>0.14000000000000001</v>
      </c>
      <c r="I73" s="52">
        <v>1.18</v>
      </c>
      <c r="J73" s="53">
        <v>18.899999999999999</v>
      </c>
      <c r="K73" s="52">
        <v>3.08</v>
      </c>
      <c r="L73" s="52">
        <v>32.94</v>
      </c>
      <c r="M73" s="52">
        <v>159.96</v>
      </c>
      <c r="N73" s="52">
        <v>33.56</v>
      </c>
      <c r="O73" s="52">
        <v>1.1000000000000001</v>
      </c>
    </row>
    <row r="74" spans="1:15" x14ac:dyDescent="0.3">
      <c r="A74" s="67" t="s">
        <v>337</v>
      </c>
      <c r="B74" s="51" t="s">
        <v>263</v>
      </c>
      <c r="C74" s="50">
        <v>150</v>
      </c>
      <c r="D74" s="52">
        <v>3.14</v>
      </c>
      <c r="E74" s="52">
        <v>6.05</v>
      </c>
      <c r="F74" s="53">
        <v>25.2</v>
      </c>
      <c r="G74" s="52">
        <v>168.16</v>
      </c>
      <c r="H74" s="52">
        <v>0.19</v>
      </c>
      <c r="I74" s="53">
        <v>30.8</v>
      </c>
      <c r="J74" s="52">
        <v>38.369999999999997</v>
      </c>
      <c r="K74" s="52">
        <v>0.23</v>
      </c>
      <c r="L74" s="53">
        <v>17.2</v>
      </c>
      <c r="M74" s="52">
        <v>91.57</v>
      </c>
      <c r="N74" s="52">
        <v>35.46</v>
      </c>
      <c r="O74" s="53">
        <v>1.4</v>
      </c>
    </row>
    <row r="75" spans="1:15" x14ac:dyDescent="0.3">
      <c r="A75" s="67" t="s">
        <v>338</v>
      </c>
      <c r="B75" s="51" t="s">
        <v>95</v>
      </c>
      <c r="C75" s="50">
        <v>200</v>
      </c>
      <c r="D75" s="53">
        <v>0.3</v>
      </c>
      <c r="E75" s="52">
        <v>0.06</v>
      </c>
      <c r="F75" s="53">
        <v>12.5</v>
      </c>
      <c r="G75" s="52">
        <v>53.93</v>
      </c>
      <c r="H75" s="54"/>
      <c r="I75" s="53">
        <v>30.1</v>
      </c>
      <c r="J75" s="52">
        <v>25.01</v>
      </c>
      <c r="K75" s="52">
        <v>0.11</v>
      </c>
      <c r="L75" s="52">
        <v>7.08</v>
      </c>
      <c r="M75" s="52">
        <v>8.75</v>
      </c>
      <c r="N75" s="52">
        <v>4.91</v>
      </c>
      <c r="O75" s="52">
        <v>0.94</v>
      </c>
    </row>
    <row r="76" spans="1:15" x14ac:dyDescent="0.3">
      <c r="A76" s="67"/>
      <c r="B76" s="51" t="s">
        <v>244</v>
      </c>
      <c r="C76" s="50">
        <v>40</v>
      </c>
      <c r="D76" s="52">
        <v>3.16</v>
      </c>
      <c r="E76" s="53">
        <v>0.4</v>
      </c>
      <c r="F76" s="52">
        <v>19.32</v>
      </c>
      <c r="G76" s="50">
        <v>94</v>
      </c>
      <c r="H76" s="52">
        <v>0.06</v>
      </c>
      <c r="I76" s="54"/>
      <c r="J76" s="54"/>
      <c r="K76" s="52">
        <v>0.52</v>
      </c>
      <c r="L76" s="53">
        <v>9.1999999999999993</v>
      </c>
      <c r="M76" s="53">
        <v>34.799999999999997</v>
      </c>
      <c r="N76" s="53">
        <v>13.2</v>
      </c>
      <c r="O76" s="53">
        <v>0.8</v>
      </c>
    </row>
    <row r="77" spans="1:15" x14ac:dyDescent="0.3">
      <c r="A77" s="67" t="s">
        <v>325</v>
      </c>
      <c r="B77" s="51" t="s">
        <v>81</v>
      </c>
      <c r="C77" s="50">
        <v>100</v>
      </c>
      <c r="D77" s="52">
        <v>0.4</v>
      </c>
      <c r="E77" s="53">
        <v>0.4</v>
      </c>
      <c r="F77" s="52">
        <v>9.8000000000000007</v>
      </c>
      <c r="G77" s="53">
        <v>47</v>
      </c>
      <c r="H77" s="52">
        <v>0.03</v>
      </c>
      <c r="I77" s="50">
        <v>10</v>
      </c>
      <c r="J77" s="50">
        <v>5</v>
      </c>
      <c r="K77" s="53">
        <v>0.2</v>
      </c>
      <c r="L77" s="50">
        <v>16</v>
      </c>
      <c r="M77" s="53">
        <v>11</v>
      </c>
      <c r="N77" s="53">
        <v>9</v>
      </c>
      <c r="O77" s="52">
        <v>2.2000000000000002</v>
      </c>
    </row>
    <row r="78" spans="1:15" x14ac:dyDescent="0.3">
      <c r="A78" s="313" t="s">
        <v>82</v>
      </c>
      <c r="B78" s="313"/>
      <c r="C78" s="49">
        <v>620</v>
      </c>
      <c r="D78" s="52">
        <v>20.5</v>
      </c>
      <c r="E78" s="52">
        <v>22.89</v>
      </c>
      <c r="F78" s="52">
        <v>80.430000000000007</v>
      </c>
      <c r="G78" s="52">
        <v>615.76</v>
      </c>
      <c r="H78" s="52">
        <v>0.42</v>
      </c>
      <c r="I78" s="52">
        <v>72.08</v>
      </c>
      <c r="J78" s="52">
        <v>132.28</v>
      </c>
      <c r="K78" s="52">
        <v>4.24</v>
      </c>
      <c r="L78" s="52">
        <v>84.82</v>
      </c>
      <c r="M78" s="52">
        <v>309.08</v>
      </c>
      <c r="N78" s="52">
        <v>96.18</v>
      </c>
      <c r="O78" s="52">
        <v>6.46</v>
      </c>
    </row>
    <row r="79" spans="1:15" x14ac:dyDescent="0.3">
      <c r="A79" s="312" t="s">
        <v>18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</row>
    <row r="80" spans="1:15" x14ac:dyDescent="0.3">
      <c r="A80" s="66" t="s">
        <v>339</v>
      </c>
      <c r="B80" s="51" t="s">
        <v>284</v>
      </c>
      <c r="C80" s="50">
        <v>60</v>
      </c>
      <c r="D80" s="52">
        <v>0.82</v>
      </c>
      <c r="E80" s="52">
        <v>5.18</v>
      </c>
      <c r="F80" s="52">
        <v>2.71</v>
      </c>
      <c r="G80" s="52">
        <v>60.91</v>
      </c>
      <c r="H80" s="52">
        <v>0.02</v>
      </c>
      <c r="I80" s="52">
        <v>14.92</v>
      </c>
      <c r="J80" s="52">
        <v>20.68</v>
      </c>
      <c r="K80" s="52">
        <v>2.33</v>
      </c>
      <c r="L80" s="52">
        <v>16.14</v>
      </c>
      <c r="M80" s="52">
        <v>17.86</v>
      </c>
      <c r="N80" s="52">
        <v>9.1199999999999992</v>
      </c>
      <c r="O80" s="52">
        <v>0.35</v>
      </c>
    </row>
    <row r="81" spans="1:15" ht="33" x14ac:dyDescent="0.3">
      <c r="A81" s="66" t="s">
        <v>340</v>
      </c>
      <c r="B81" s="51" t="s">
        <v>264</v>
      </c>
      <c r="C81" s="50">
        <v>225</v>
      </c>
      <c r="D81" s="52">
        <v>3.57</v>
      </c>
      <c r="E81" s="52">
        <v>10.19</v>
      </c>
      <c r="F81" s="52">
        <v>10.31</v>
      </c>
      <c r="G81" s="52">
        <v>147.93</v>
      </c>
      <c r="H81" s="52">
        <v>0.25</v>
      </c>
      <c r="I81" s="52">
        <v>16.63</v>
      </c>
      <c r="J81" s="52">
        <v>180.39</v>
      </c>
      <c r="K81" s="52">
        <v>2</v>
      </c>
      <c r="L81" s="52">
        <v>39.520000000000003</v>
      </c>
      <c r="M81" s="52">
        <v>80.81</v>
      </c>
      <c r="N81" s="52">
        <v>24.09</v>
      </c>
      <c r="O81" s="52">
        <v>1.2</v>
      </c>
    </row>
    <row r="82" spans="1:15" x14ac:dyDescent="0.3">
      <c r="A82" s="66" t="s">
        <v>341</v>
      </c>
      <c r="B82" s="51" t="s">
        <v>265</v>
      </c>
      <c r="C82" s="50">
        <v>245</v>
      </c>
      <c r="D82" s="52">
        <v>25.64</v>
      </c>
      <c r="E82" s="52">
        <v>20.13</v>
      </c>
      <c r="F82" s="52">
        <v>50.11</v>
      </c>
      <c r="G82" s="52">
        <v>483.83</v>
      </c>
      <c r="H82" s="52">
        <v>0.71</v>
      </c>
      <c r="I82" s="52">
        <v>2.34</v>
      </c>
      <c r="J82" s="53">
        <v>51.2</v>
      </c>
      <c r="K82" s="53">
        <v>1.4</v>
      </c>
      <c r="L82" s="52">
        <v>39.03</v>
      </c>
      <c r="M82" s="52">
        <v>264.87</v>
      </c>
      <c r="N82" s="52">
        <v>37.89</v>
      </c>
      <c r="O82" s="52">
        <v>3.57</v>
      </c>
    </row>
    <row r="83" spans="1:15" x14ac:dyDescent="0.3">
      <c r="A83" s="66" t="s">
        <v>342</v>
      </c>
      <c r="B83" s="51" t="s">
        <v>96</v>
      </c>
      <c r="C83" s="50">
        <v>200</v>
      </c>
      <c r="D83" s="53">
        <v>0.2</v>
      </c>
      <c r="E83" s="52">
        <v>0.08</v>
      </c>
      <c r="F83" s="52">
        <v>12.44</v>
      </c>
      <c r="G83" s="52">
        <v>52.69</v>
      </c>
      <c r="H83" s="52">
        <v>0.01</v>
      </c>
      <c r="I83" s="50">
        <v>40</v>
      </c>
      <c r="J83" s="53">
        <v>3.4</v>
      </c>
      <c r="K83" s="52">
        <v>0.14000000000000001</v>
      </c>
      <c r="L83" s="52">
        <v>7.53</v>
      </c>
      <c r="M83" s="53">
        <v>6.6</v>
      </c>
      <c r="N83" s="53">
        <v>6.2</v>
      </c>
      <c r="O83" s="52">
        <v>0.28999999999999998</v>
      </c>
    </row>
    <row r="84" spans="1:15" x14ac:dyDescent="0.3">
      <c r="A84" s="67"/>
      <c r="B84" s="51" t="s">
        <v>244</v>
      </c>
      <c r="C84" s="50">
        <v>20</v>
      </c>
      <c r="D84" s="52">
        <v>1.58</v>
      </c>
      <c r="E84" s="53">
        <v>0.2</v>
      </c>
      <c r="F84" s="52">
        <v>9.66</v>
      </c>
      <c r="G84" s="50">
        <v>47</v>
      </c>
      <c r="H84" s="52">
        <v>0.03</v>
      </c>
      <c r="I84" s="54"/>
      <c r="J84" s="54"/>
      <c r="K84" s="52">
        <v>0.26</v>
      </c>
      <c r="L84" s="53">
        <v>4.5999999999999996</v>
      </c>
      <c r="M84" s="53">
        <v>17.399999999999999</v>
      </c>
      <c r="N84" s="53">
        <v>6.6</v>
      </c>
      <c r="O84" s="53">
        <v>0.4</v>
      </c>
    </row>
    <row r="85" spans="1:15" x14ac:dyDescent="0.3">
      <c r="A85" s="67"/>
      <c r="B85" s="51" t="s">
        <v>250</v>
      </c>
      <c r="C85" s="50">
        <v>50</v>
      </c>
      <c r="D85" s="53">
        <v>3.3</v>
      </c>
      <c r="E85" s="53">
        <v>0.6</v>
      </c>
      <c r="F85" s="52">
        <v>19.82</v>
      </c>
      <c r="G85" s="50">
        <v>99</v>
      </c>
      <c r="H85" s="52">
        <v>0.09</v>
      </c>
      <c r="I85" s="54"/>
      <c r="J85" s="54"/>
      <c r="K85" s="53">
        <v>0.7</v>
      </c>
      <c r="L85" s="53">
        <v>14.5</v>
      </c>
      <c r="M85" s="50">
        <v>75</v>
      </c>
      <c r="N85" s="53">
        <v>23.5</v>
      </c>
      <c r="O85" s="52">
        <v>1.95</v>
      </c>
    </row>
    <row r="86" spans="1:15" x14ac:dyDescent="0.3">
      <c r="A86" s="66" t="s">
        <v>325</v>
      </c>
      <c r="B86" s="51" t="s">
        <v>90</v>
      </c>
      <c r="C86" s="50">
        <v>100</v>
      </c>
      <c r="D86" s="53">
        <v>0.4</v>
      </c>
      <c r="E86" s="53">
        <v>0.3</v>
      </c>
      <c r="F86" s="53">
        <v>10.3</v>
      </c>
      <c r="G86" s="50">
        <v>47</v>
      </c>
      <c r="H86" s="52">
        <v>0.02</v>
      </c>
      <c r="I86" s="50">
        <v>5</v>
      </c>
      <c r="J86" s="50">
        <v>2</v>
      </c>
      <c r="K86" s="53">
        <v>0.4</v>
      </c>
      <c r="L86" s="50">
        <v>19</v>
      </c>
      <c r="M86" s="50">
        <v>16</v>
      </c>
      <c r="N86" s="50">
        <v>12</v>
      </c>
      <c r="O86" s="53">
        <v>2.2999999999999998</v>
      </c>
    </row>
    <row r="87" spans="1:15" x14ac:dyDescent="0.3">
      <c r="A87" s="313" t="s">
        <v>86</v>
      </c>
      <c r="B87" s="313"/>
      <c r="C87" s="49">
        <v>900</v>
      </c>
      <c r="D87" s="52">
        <v>35.51</v>
      </c>
      <c r="E87" s="52">
        <v>36.68</v>
      </c>
      <c r="F87" s="52">
        <v>115.35</v>
      </c>
      <c r="G87" s="52">
        <v>938.36</v>
      </c>
      <c r="H87" s="52">
        <v>1.1299999999999999</v>
      </c>
      <c r="I87" s="52">
        <v>78.89</v>
      </c>
      <c r="J87" s="52">
        <v>257.67</v>
      </c>
      <c r="K87" s="52">
        <v>7.23</v>
      </c>
      <c r="L87" s="52">
        <v>140.32</v>
      </c>
      <c r="M87" s="52">
        <v>478.54</v>
      </c>
      <c r="N87" s="53">
        <v>119.4</v>
      </c>
      <c r="O87" s="52">
        <v>10.06</v>
      </c>
    </row>
    <row r="88" spans="1:15" x14ac:dyDescent="0.3">
      <c r="A88" s="312" t="s">
        <v>24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</row>
    <row r="89" spans="1:15" x14ac:dyDescent="0.3">
      <c r="A89" s="67" t="s">
        <v>371</v>
      </c>
      <c r="B89" s="51" t="s">
        <v>266</v>
      </c>
      <c r="C89" s="50">
        <v>75</v>
      </c>
      <c r="D89" s="52">
        <v>12.89</v>
      </c>
      <c r="E89" s="52">
        <v>9.43</v>
      </c>
      <c r="F89" s="53">
        <v>12.3</v>
      </c>
      <c r="G89" s="52">
        <v>188.27</v>
      </c>
      <c r="H89" s="52">
        <v>0.04</v>
      </c>
      <c r="I89" s="52">
        <v>0.32</v>
      </c>
      <c r="J89" s="52">
        <v>65.05</v>
      </c>
      <c r="K89" s="52">
        <v>0.34</v>
      </c>
      <c r="L89" s="52">
        <v>110.49</v>
      </c>
      <c r="M89" s="52">
        <v>157.52000000000001</v>
      </c>
      <c r="N89" s="52">
        <v>17.66</v>
      </c>
      <c r="O89" s="52">
        <v>0.54</v>
      </c>
    </row>
    <row r="90" spans="1:15" x14ac:dyDescent="0.3">
      <c r="A90" s="67"/>
      <c r="B90" s="51" t="s">
        <v>267</v>
      </c>
      <c r="C90" s="50">
        <v>200</v>
      </c>
      <c r="D90" s="53">
        <v>8.1999999999999993</v>
      </c>
      <c r="E90" s="50">
        <v>3</v>
      </c>
      <c r="F90" s="53">
        <v>11.8</v>
      </c>
      <c r="G90" s="50">
        <v>114</v>
      </c>
      <c r="H90" s="52">
        <v>0.06</v>
      </c>
      <c r="I90" s="53">
        <v>1.2</v>
      </c>
      <c r="J90" s="50">
        <v>20</v>
      </c>
      <c r="K90" s="54"/>
      <c r="L90" s="50">
        <v>248</v>
      </c>
      <c r="M90" s="50">
        <v>190</v>
      </c>
      <c r="N90" s="50">
        <v>30</v>
      </c>
      <c r="O90" s="53">
        <v>0.2</v>
      </c>
    </row>
    <row r="91" spans="1:15" x14ac:dyDescent="0.3">
      <c r="A91" s="67" t="s">
        <v>325</v>
      </c>
      <c r="B91" s="51" t="s">
        <v>103</v>
      </c>
      <c r="C91" s="50">
        <v>100</v>
      </c>
      <c r="D91" s="53">
        <v>0.6</v>
      </c>
      <c r="E91" s="53">
        <v>0.6</v>
      </c>
      <c r="F91" s="53">
        <v>15.4</v>
      </c>
      <c r="G91" s="50">
        <v>72</v>
      </c>
      <c r="H91" s="52">
        <v>0.05</v>
      </c>
      <c r="I91" s="50">
        <v>6</v>
      </c>
      <c r="J91" s="50">
        <v>5</v>
      </c>
      <c r="K91" s="53">
        <v>0.4</v>
      </c>
      <c r="L91" s="50">
        <v>30</v>
      </c>
      <c r="M91" s="50">
        <v>22</v>
      </c>
      <c r="N91" s="50">
        <v>17</v>
      </c>
      <c r="O91" s="53">
        <v>0.6</v>
      </c>
    </row>
    <row r="92" spans="1:15" s="9" customFormat="1" x14ac:dyDescent="0.3">
      <c r="A92" s="313" t="s">
        <v>130</v>
      </c>
      <c r="B92" s="313"/>
      <c r="C92" s="49">
        <v>375</v>
      </c>
      <c r="D92" s="52">
        <v>21.69</v>
      </c>
      <c r="E92" s="52">
        <v>13.03</v>
      </c>
      <c r="F92" s="52">
        <v>39.5</v>
      </c>
      <c r="G92" s="52">
        <v>374.27</v>
      </c>
      <c r="H92" s="52">
        <v>0.15</v>
      </c>
      <c r="I92" s="52">
        <v>7.52</v>
      </c>
      <c r="J92" s="52">
        <v>90.05</v>
      </c>
      <c r="K92" s="52">
        <v>0.74</v>
      </c>
      <c r="L92" s="52">
        <v>388.49</v>
      </c>
      <c r="M92" s="52">
        <v>369.52</v>
      </c>
      <c r="N92" s="52">
        <v>64.66</v>
      </c>
      <c r="O92" s="52">
        <v>1.34</v>
      </c>
    </row>
    <row r="93" spans="1:15" s="9" customFormat="1" x14ac:dyDescent="0.3">
      <c r="A93" s="313" t="s">
        <v>88</v>
      </c>
      <c r="B93" s="313"/>
      <c r="C93" s="55" t="s">
        <v>395</v>
      </c>
      <c r="D93" s="52">
        <v>77.7</v>
      </c>
      <c r="E93" s="52">
        <v>72.599999999999994</v>
      </c>
      <c r="F93" s="52">
        <v>235.28</v>
      </c>
      <c r="G93" s="52">
        <v>1928.39</v>
      </c>
      <c r="H93" s="52">
        <v>1.7</v>
      </c>
      <c r="I93" s="52">
        <v>158.49</v>
      </c>
      <c r="J93" s="50">
        <v>480</v>
      </c>
      <c r="K93" s="52">
        <v>12.21</v>
      </c>
      <c r="L93" s="52">
        <v>613.63</v>
      </c>
      <c r="M93" s="52">
        <v>1157.1400000000001</v>
      </c>
      <c r="N93" s="52">
        <v>280.24</v>
      </c>
      <c r="O93" s="52">
        <v>17.86</v>
      </c>
    </row>
    <row r="94" spans="1:15" s="9" customFormat="1" x14ac:dyDescent="0.3">
      <c r="A94" s="63" t="s">
        <v>120</v>
      </c>
      <c r="B94" s="10" t="s">
        <v>121</v>
      </c>
      <c r="C94" s="11"/>
      <c r="D94" s="11"/>
      <c r="E94" s="11"/>
      <c r="F94" s="11"/>
      <c r="G94" s="11"/>
      <c r="H94" s="311"/>
      <c r="I94" s="311"/>
      <c r="J94" s="314"/>
      <c r="K94" s="314"/>
      <c r="L94" s="314"/>
      <c r="M94" s="314"/>
      <c r="N94" s="314"/>
      <c r="O94" s="314"/>
    </row>
    <row r="95" spans="1:15" s="9" customFormat="1" x14ac:dyDescent="0.3">
      <c r="A95" s="63" t="s">
        <v>122</v>
      </c>
      <c r="B95" s="10" t="s">
        <v>735</v>
      </c>
      <c r="C95" s="11"/>
      <c r="D95" s="11"/>
      <c r="E95" s="11"/>
      <c r="F95" s="11"/>
      <c r="G95" s="11"/>
      <c r="H95" s="311"/>
      <c r="I95" s="311"/>
      <c r="J95" s="310"/>
      <c r="K95" s="310"/>
      <c r="L95" s="310"/>
      <c r="M95" s="310"/>
      <c r="N95" s="310"/>
      <c r="O95" s="310"/>
    </row>
    <row r="96" spans="1:15" s="9" customFormat="1" x14ac:dyDescent="0.3">
      <c r="A96" s="64" t="s">
        <v>57</v>
      </c>
      <c r="B96" s="12" t="s">
        <v>97</v>
      </c>
      <c r="C96" s="13"/>
      <c r="D96" s="13"/>
      <c r="E96" s="13"/>
      <c r="F96" s="11"/>
      <c r="G96" s="11"/>
      <c r="H96" s="84"/>
      <c r="I96" s="84"/>
      <c r="J96" s="83"/>
      <c r="K96" s="83"/>
      <c r="L96" s="83"/>
      <c r="M96" s="83"/>
      <c r="N96" s="83"/>
      <c r="O96" s="83"/>
    </row>
    <row r="97" spans="1:15" s="9" customFormat="1" x14ac:dyDescent="0.3">
      <c r="A97" s="65" t="s">
        <v>59</v>
      </c>
      <c r="B97" s="14">
        <v>1</v>
      </c>
      <c r="C97" s="15"/>
      <c r="D97" s="11"/>
      <c r="E97" s="11"/>
      <c r="F97" s="11"/>
      <c r="G97" s="11"/>
      <c r="H97" s="84"/>
      <c r="I97" s="84"/>
      <c r="J97" s="83"/>
      <c r="K97" s="83"/>
      <c r="L97" s="83"/>
      <c r="M97" s="83"/>
      <c r="N97" s="83"/>
      <c r="O97" s="83"/>
    </row>
    <row r="98" spans="1:15" x14ac:dyDescent="0.3">
      <c r="A98" s="308" t="s">
        <v>60</v>
      </c>
      <c r="B98" s="308" t="s">
        <v>61</v>
      </c>
      <c r="C98" s="308" t="s">
        <v>62</v>
      </c>
      <c r="D98" s="315" t="s">
        <v>63</v>
      </c>
      <c r="E98" s="315"/>
      <c r="F98" s="315"/>
      <c r="G98" s="308" t="s">
        <v>64</v>
      </c>
      <c r="H98" s="315" t="s">
        <v>65</v>
      </c>
      <c r="I98" s="315"/>
      <c r="J98" s="315"/>
      <c r="K98" s="315"/>
      <c r="L98" s="315" t="s">
        <v>66</v>
      </c>
      <c r="M98" s="315"/>
      <c r="N98" s="315"/>
      <c r="O98" s="315"/>
    </row>
    <row r="99" spans="1:15" x14ac:dyDescent="0.3">
      <c r="A99" s="316"/>
      <c r="B99" s="309"/>
      <c r="C99" s="316"/>
      <c r="D99" s="85" t="s">
        <v>67</v>
      </c>
      <c r="E99" s="85" t="s">
        <v>68</v>
      </c>
      <c r="F99" s="85" t="s">
        <v>69</v>
      </c>
      <c r="G99" s="316"/>
      <c r="H99" s="85" t="s">
        <v>70</v>
      </c>
      <c r="I99" s="85" t="s">
        <v>71</v>
      </c>
      <c r="J99" s="85" t="s">
        <v>72</v>
      </c>
      <c r="K99" s="85" t="s">
        <v>73</v>
      </c>
      <c r="L99" s="85" t="s">
        <v>74</v>
      </c>
      <c r="M99" s="85" t="s">
        <v>75</v>
      </c>
      <c r="N99" s="85" t="s">
        <v>76</v>
      </c>
      <c r="O99" s="85" t="s">
        <v>77</v>
      </c>
    </row>
    <row r="100" spans="1:15" x14ac:dyDescent="0.3">
      <c r="A100" s="66">
        <v>1</v>
      </c>
      <c r="B100" s="49">
        <v>2</v>
      </c>
      <c r="C100" s="49">
        <v>3</v>
      </c>
      <c r="D100" s="49">
        <v>4</v>
      </c>
      <c r="E100" s="49">
        <v>5</v>
      </c>
      <c r="F100" s="49">
        <v>6</v>
      </c>
      <c r="G100" s="49">
        <v>7</v>
      </c>
      <c r="H100" s="49">
        <v>8</v>
      </c>
      <c r="I100" s="49">
        <v>9</v>
      </c>
      <c r="J100" s="49">
        <v>10</v>
      </c>
      <c r="K100" s="49">
        <v>11</v>
      </c>
      <c r="L100" s="49">
        <v>12</v>
      </c>
      <c r="M100" s="49">
        <v>13</v>
      </c>
      <c r="N100" s="49">
        <v>14</v>
      </c>
      <c r="O100" s="49">
        <v>15</v>
      </c>
    </row>
    <row r="101" spans="1:15" x14ac:dyDescent="0.3">
      <c r="A101" s="312" t="s">
        <v>951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</row>
    <row r="102" spans="1:15" x14ac:dyDescent="0.3">
      <c r="A102" s="66" t="s">
        <v>320</v>
      </c>
      <c r="B102" s="293" t="s">
        <v>945</v>
      </c>
      <c r="C102" s="294">
        <v>25</v>
      </c>
      <c r="D102" s="296">
        <v>1.68</v>
      </c>
      <c r="E102" s="296">
        <v>4.03</v>
      </c>
      <c r="F102" s="296">
        <v>10.93</v>
      </c>
      <c r="G102" s="297">
        <v>87.7</v>
      </c>
      <c r="H102" s="54"/>
      <c r="I102" s="54"/>
      <c r="J102" s="50">
        <v>45</v>
      </c>
      <c r="K102" s="53">
        <v>0.1</v>
      </c>
      <c r="L102" s="53">
        <v>2.4</v>
      </c>
      <c r="M102" s="50">
        <v>3</v>
      </c>
      <c r="N102" s="52">
        <v>0.05</v>
      </c>
      <c r="O102" s="52">
        <v>0.02</v>
      </c>
    </row>
    <row r="103" spans="1:15" x14ac:dyDescent="0.3">
      <c r="A103" s="66" t="s">
        <v>321</v>
      </c>
      <c r="B103" s="51" t="s">
        <v>80</v>
      </c>
      <c r="C103" s="50">
        <v>15</v>
      </c>
      <c r="D103" s="52">
        <v>3.48</v>
      </c>
      <c r="E103" s="52">
        <v>4.43</v>
      </c>
      <c r="F103" s="54"/>
      <c r="G103" s="53">
        <v>54.6</v>
      </c>
      <c r="H103" s="52">
        <v>0.01</v>
      </c>
      <c r="I103" s="52">
        <v>0.11</v>
      </c>
      <c r="J103" s="53">
        <v>43.2</v>
      </c>
      <c r="K103" s="52">
        <v>0.08</v>
      </c>
      <c r="L103" s="50">
        <v>132</v>
      </c>
      <c r="M103" s="50">
        <v>75</v>
      </c>
      <c r="N103" s="52">
        <v>5.25</v>
      </c>
      <c r="O103" s="52">
        <v>0.15</v>
      </c>
    </row>
    <row r="104" spans="1:15" x14ac:dyDescent="0.3">
      <c r="A104" s="67" t="s">
        <v>343</v>
      </c>
      <c r="B104" s="51" t="s">
        <v>268</v>
      </c>
      <c r="C104" s="50">
        <v>50</v>
      </c>
      <c r="D104" s="52">
        <v>4.84</v>
      </c>
      <c r="E104" s="53">
        <v>5.8</v>
      </c>
      <c r="F104" s="53">
        <v>0.9</v>
      </c>
      <c r="G104" s="52">
        <v>75.19</v>
      </c>
      <c r="H104" s="52">
        <v>0.03</v>
      </c>
      <c r="I104" s="52">
        <v>0.17</v>
      </c>
      <c r="J104" s="52">
        <v>102.86</v>
      </c>
      <c r="K104" s="52">
        <v>0.24</v>
      </c>
      <c r="L104" s="52">
        <v>36.25</v>
      </c>
      <c r="M104" s="52">
        <v>79.69</v>
      </c>
      <c r="N104" s="52">
        <v>6.09</v>
      </c>
      <c r="O104" s="53">
        <v>0.9</v>
      </c>
    </row>
    <row r="105" spans="1:15" x14ac:dyDescent="0.3">
      <c r="A105" s="66" t="s">
        <v>344</v>
      </c>
      <c r="B105" s="51" t="s">
        <v>200</v>
      </c>
      <c r="C105" s="50">
        <v>200</v>
      </c>
      <c r="D105" s="52">
        <v>6.45</v>
      </c>
      <c r="E105" s="52">
        <v>4.59</v>
      </c>
      <c r="F105" s="52">
        <v>22.76</v>
      </c>
      <c r="G105" s="52">
        <v>160.02000000000001</v>
      </c>
      <c r="H105" s="53">
        <v>0.3</v>
      </c>
      <c r="I105" s="52">
        <v>2.38</v>
      </c>
      <c r="J105" s="52">
        <v>170.14</v>
      </c>
      <c r="K105" s="52">
        <v>0.23</v>
      </c>
      <c r="L105" s="52">
        <v>220.11</v>
      </c>
      <c r="M105" s="52">
        <v>173.54</v>
      </c>
      <c r="N105" s="52">
        <v>28.34</v>
      </c>
      <c r="O105" s="52">
        <v>3.46</v>
      </c>
    </row>
    <row r="106" spans="1:15" x14ac:dyDescent="0.3">
      <c r="A106" s="66" t="s">
        <v>324</v>
      </c>
      <c r="B106" s="51" t="s">
        <v>14</v>
      </c>
      <c r="C106" s="50">
        <v>200</v>
      </c>
      <c r="D106" s="52">
        <v>0.26</v>
      </c>
      <c r="E106" s="52">
        <v>0.03</v>
      </c>
      <c r="F106" s="52">
        <v>11.26</v>
      </c>
      <c r="G106" s="52">
        <v>47.79</v>
      </c>
      <c r="H106" s="54"/>
      <c r="I106" s="53">
        <v>2.9</v>
      </c>
      <c r="J106" s="53">
        <v>0.5</v>
      </c>
      <c r="K106" s="52">
        <v>0.01</v>
      </c>
      <c r="L106" s="52">
        <v>8.08</v>
      </c>
      <c r="M106" s="52">
        <v>9.7799999999999994</v>
      </c>
      <c r="N106" s="52">
        <v>5.24</v>
      </c>
      <c r="O106" s="53">
        <v>0.9</v>
      </c>
    </row>
    <row r="107" spans="1:15" x14ac:dyDescent="0.3">
      <c r="A107" s="67"/>
      <c r="B107" s="293" t="s">
        <v>244</v>
      </c>
      <c r="C107" s="294">
        <v>20</v>
      </c>
      <c r="D107" s="296">
        <v>1.58</v>
      </c>
      <c r="E107" s="297">
        <v>0.2</v>
      </c>
      <c r="F107" s="296">
        <v>9.66</v>
      </c>
      <c r="G107" s="294">
        <v>47</v>
      </c>
      <c r="H107" s="52">
        <v>0.06</v>
      </c>
      <c r="I107" s="54"/>
      <c r="J107" s="54"/>
      <c r="K107" s="52">
        <v>0.52</v>
      </c>
      <c r="L107" s="53">
        <v>9.1999999999999993</v>
      </c>
      <c r="M107" s="53">
        <v>34.799999999999997</v>
      </c>
      <c r="N107" s="53">
        <v>13.2</v>
      </c>
      <c r="O107" s="53">
        <v>0.8</v>
      </c>
    </row>
    <row r="108" spans="1:15" x14ac:dyDescent="0.3">
      <c r="A108" s="66" t="s">
        <v>325</v>
      </c>
      <c r="B108" s="51" t="s">
        <v>90</v>
      </c>
      <c r="C108" s="50">
        <v>100</v>
      </c>
      <c r="D108" s="53">
        <v>0.4</v>
      </c>
      <c r="E108" s="53">
        <v>0.3</v>
      </c>
      <c r="F108" s="53">
        <v>10.3</v>
      </c>
      <c r="G108" s="50">
        <v>47</v>
      </c>
      <c r="H108" s="52">
        <v>0.02</v>
      </c>
      <c r="I108" s="50">
        <v>5</v>
      </c>
      <c r="J108" s="50">
        <v>2</v>
      </c>
      <c r="K108" s="53">
        <v>0.4</v>
      </c>
      <c r="L108" s="50">
        <v>19</v>
      </c>
      <c r="M108" s="50">
        <v>16</v>
      </c>
      <c r="N108" s="50">
        <v>12</v>
      </c>
      <c r="O108" s="53">
        <v>2.2999999999999998</v>
      </c>
    </row>
    <row r="109" spans="1:15" x14ac:dyDescent="0.3">
      <c r="A109" s="313" t="s">
        <v>82</v>
      </c>
      <c r="B109" s="313"/>
      <c r="C109" s="49">
        <v>615</v>
      </c>
      <c r="D109" s="52">
        <v>18.670000000000002</v>
      </c>
      <c r="E109" s="52">
        <v>22.8</v>
      </c>
      <c r="F109" s="52">
        <v>64.67</v>
      </c>
      <c r="G109" s="53">
        <v>544.70000000000005</v>
      </c>
      <c r="H109" s="52">
        <v>0.42</v>
      </c>
      <c r="I109" s="52">
        <v>10.56</v>
      </c>
      <c r="J109" s="53">
        <v>363.7</v>
      </c>
      <c r="K109" s="52">
        <v>1.58</v>
      </c>
      <c r="L109" s="52">
        <v>427.04</v>
      </c>
      <c r="M109" s="52">
        <v>391.81</v>
      </c>
      <c r="N109" s="52">
        <v>70.17</v>
      </c>
      <c r="O109" s="52">
        <v>8.5299999999999994</v>
      </c>
    </row>
    <row r="110" spans="1:15" x14ac:dyDescent="0.3">
      <c r="A110" s="312" t="s">
        <v>18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</row>
    <row r="111" spans="1:15" x14ac:dyDescent="0.3">
      <c r="A111" s="66" t="s">
        <v>353</v>
      </c>
      <c r="B111" s="51" t="s">
        <v>275</v>
      </c>
      <c r="C111" s="50">
        <v>60</v>
      </c>
      <c r="D111" s="52">
        <v>0.76</v>
      </c>
      <c r="E111" s="53">
        <v>3.12</v>
      </c>
      <c r="F111" s="52">
        <v>2.73</v>
      </c>
      <c r="G111" s="53">
        <v>42.71</v>
      </c>
      <c r="H111" s="52">
        <v>0.03</v>
      </c>
      <c r="I111" s="52">
        <v>11.79</v>
      </c>
      <c r="J111" s="52">
        <v>40.770000000000003</v>
      </c>
      <c r="K111" s="52">
        <v>1.58</v>
      </c>
      <c r="L111" s="52">
        <v>19.02</v>
      </c>
      <c r="M111" s="52">
        <v>28.83</v>
      </c>
      <c r="N111" s="52">
        <v>13.3</v>
      </c>
      <c r="O111" s="52">
        <v>0.6</v>
      </c>
    </row>
    <row r="112" spans="1:15" ht="33" x14ac:dyDescent="0.3">
      <c r="A112" s="67" t="s">
        <v>346</v>
      </c>
      <c r="B112" s="51" t="s">
        <v>270</v>
      </c>
      <c r="C112" s="50">
        <v>220</v>
      </c>
      <c r="D112" s="52">
        <v>3.9</v>
      </c>
      <c r="E112" s="52">
        <v>9.2000000000000011</v>
      </c>
      <c r="F112" s="52">
        <v>12.030000000000001</v>
      </c>
      <c r="G112" s="52">
        <v>141.94999999999999</v>
      </c>
      <c r="H112" s="52">
        <v>0.16</v>
      </c>
      <c r="I112" s="52">
        <v>16.64</v>
      </c>
      <c r="J112" s="52">
        <v>191.32</v>
      </c>
      <c r="K112" s="52">
        <v>2.36</v>
      </c>
      <c r="L112" s="53">
        <v>30.78</v>
      </c>
      <c r="M112" s="52">
        <v>77.64</v>
      </c>
      <c r="N112" s="52">
        <v>21.84</v>
      </c>
      <c r="O112" s="52">
        <v>1</v>
      </c>
    </row>
    <row r="113" spans="1:15" x14ac:dyDescent="0.3">
      <c r="A113" s="303" t="s">
        <v>347</v>
      </c>
      <c r="B113" s="300" t="s">
        <v>271</v>
      </c>
      <c r="C113" s="304">
        <v>90</v>
      </c>
      <c r="D113" s="305">
        <v>16.14</v>
      </c>
      <c r="E113" s="305">
        <v>13.43</v>
      </c>
      <c r="F113" s="305">
        <v>0.72</v>
      </c>
      <c r="G113" s="305">
        <v>186.71</v>
      </c>
      <c r="H113" s="305">
        <v>7.0000000000000007E-2</v>
      </c>
      <c r="I113" s="305">
        <v>0.17</v>
      </c>
      <c r="J113" s="305">
        <v>67.239999999999995</v>
      </c>
      <c r="K113" s="305">
        <v>0.56999999999999995</v>
      </c>
      <c r="L113" s="305">
        <v>139.44</v>
      </c>
      <c r="M113" s="306">
        <v>191.7</v>
      </c>
      <c r="N113" s="305">
        <v>19.059999999999999</v>
      </c>
      <c r="O113" s="305">
        <v>0.68</v>
      </c>
    </row>
    <row r="114" spans="1:15" x14ac:dyDescent="0.3">
      <c r="A114" s="66" t="s">
        <v>348</v>
      </c>
      <c r="B114" s="51" t="s">
        <v>285</v>
      </c>
      <c r="C114" s="50">
        <v>150</v>
      </c>
      <c r="D114" s="52">
        <v>5.83</v>
      </c>
      <c r="E114" s="52">
        <v>0.69</v>
      </c>
      <c r="F114" s="52">
        <v>37.369999999999997</v>
      </c>
      <c r="G114" s="52">
        <v>179.14</v>
      </c>
      <c r="H114" s="52">
        <v>0.09</v>
      </c>
      <c r="I114" s="54"/>
      <c r="J114" s="54"/>
      <c r="K114" s="53">
        <v>0.8</v>
      </c>
      <c r="L114" s="52">
        <v>11.91</v>
      </c>
      <c r="M114" s="52">
        <v>46.49</v>
      </c>
      <c r="N114" s="52">
        <v>8.59</v>
      </c>
      <c r="O114" s="52">
        <v>0.86</v>
      </c>
    </row>
    <row r="115" spans="1:15" x14ac:dyDescent="0.3">
      <c r="A115" s="66" t="s">
        <v>349</v>
      </c>
      <c r="B115" s="51" t="s">
        <v>99</v>
      </c>
      <c r="C115" s="50">
        <v>200</v>
      </c>
      <c r="D115" s="52">
        <v>0.54</v>
      </c>
      <c r="E115" s="52">
        <v>0.22</v>
      </c>
      <c r="F115" s="52">
        <v>18.71</v>
      </c>
      <c r="G115" s="52">
        <v>89.33</v>
      </c>
      <c r="H115" s="52">
        <v>0.01</v>
      </c>
      <c r="I115" s="50">
        <v>160</v>
      </c>
      <c r="J115" s="52">
        <v>130.72</v>
      </c>
      <c r="K115" s="52">
        <v>0.61</v>
      </c>
      <c r="L115" s="52">
        <v>9.93</v>
      </c>
      <c r="M115" s="52">
        <v>2.72</v>
      </c>
      <c r="N115" s="52">
        <v>2.72</v>
      </c>
      <c r="O115" s="52">
        <v>0.51</v>
      </c>
    </row>
    <row r="116" spans="1:15" x14ac:dyDescent="0.3">
      <c r="A116" s="67"/>
      <c r="B116" s="51" t="s">
        <v>244</v>
      </c>
      <c r="C116" s="50">
        <v>20</v>
      </c>
      <c r="D116" s="52">
        <v>1.58</v>
      </c>
      <c r="E116" s="53">
        <v>0.2</v>
      </c>
      <c r="F116" s="52">
        <v>9.66</v>
      </c>
      <c r="G116" s="50">
        <v>47</v>
      </c>
      <c r="H116" s="52">
        <v>0.03</v>
      </c>
      <c r="I116" s="54"/>
      <c r="J116" s="54"/>
      <c r="K116" s="52">
        <v>0.26</v>
      </c>
      <c r="L116" s="53">
        <v>4.5999999999999996</v>
      </c>
      <c r="M116" s="53">
        <v>17.399999999999999</v>
      </c>
      <c r="N116" s="53">
        <v>6.6</v>
      </c>
      <c r="O116" s="53">
        <v>0.4</v>
      </c>
    </row>
    <row r="117" spans="1:15" x14ac:dyDescent="0.3">
      <c r="A117" s="67"/>
      <c r="B117" s="51" t="s">
        <v>250</v>
      </c>
      <c r="C117" s="50">
        <v>50</v>
      </c>
      <c r="D117" s="53">
        <v>3.3</v>
      </c>
      <c r="E117" s="53">
        <v>0.6</v>
      </c>
      <c r="F117" s="52">
        <v>19.82</v>
      </c>
      <c r="G117" s="50">
        <v>99</v>
      </c>
      <c r="H117" s="52">
        <v>0.09</v>
      </c>
      <c r="I117" s="54"/>
      <c r="J117" s="54"/>
      <c r="K117" s="53">
        <v>0.7</v>
      </c>
      <c r="L117" s="53">
        <v>14.5</v>
      </c>
      <c r="M117" s="50">
        <v>75</v>
      </c>
      <c r="N117" s="53">
        <v>23.5</v>
      </c>
      <c r="O117" s="52">
        <v>1.95</v>
      </c>
    </row>
    <row r="118" spans="1:15" x14ac:dyDescent="0.3">
      <c r="A118" s="66" t="s">
        <v>325</v>
      </c>
      <c r="B118" s="51" t="s">
        <v>81</v>
      </c>
      <c r="C118" s="50">
        <v>100</v>
      </c>
      <c r="D118" s="53">
        <v>0.4</v>
      </c>
      <c r="E118" s="53">
        <v>0.4</v>
      </c>
      <c r="F118" s="53">
        <v>9.8000000000000007</v>
      </c>
      <c r="G118" s="50">
        <v>47</v>
      </c>
      <c r="H118" s="52">
        <v>0.03</v>
      </c>
      <c r="I118" s="50">
        <v>10</v>
      </c>
      <c r="J118" s="50">
        <v>5</v>
      </c>
      <c r="K118" s="53">
        <v>0.2</v>
      </c>
      <c r="L118" s="50">
        <v>16</v>
      </c>
      <c r="M118" s="50">
        <v>11</v>
      </c>
      <c r="N118" s="50">
        <v>9</v>
      </c>
      <c r="O118" s="53">
        <v>2.2000000000000002</v>
      </c>
    </row>
    <row r="119" spans="1:15" x14ac:dyDescent="0.3">
      <c r="A119" s="313" t="s">
        <v>86</v>
      </c>
      <c r="B119" s="313"/>
      <c r="C119" s="49">
        <v>890</v>
      </c>
      <c r="D119" s="52">
        <v>32.450000000000003</v>
      </c>
      <c r="E119" s="52">
        <v>27.86</v>
      </c>
      <c r="F119" s="52">
        <v>110.84</v>
      </c>
      <c r="G119" s="52">
        <v>832.84</v>
      </c>
      <c r="H119" s="52">
        <v>0.51</v>
      </c>
      <c r="I119" s="53">
        <v>198.6</v>
      </c>
      <c r="J119" s="52">
        <v>435.05</v>
      </c>
      <c r="K119" s="52">
        <v>7.08</v>
      </c>
      <c r="L119" s="53">
        <v>246.18</v>
      </c>
      <c r="M119" s="52">
        <v>450.78</v>
      </c>
      <c r="N119" s="52">
        <v>104.61</v>
      </c>
      <c r="O119" s="52">
        <v>8.1999999999999993</v>
      </c>
    </row>
    <row r="120" spans="1:15" x14ac:dyDescent="0.3">
      <c r="A120" s="312" t="s">
        <v>24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</row>
    <row r="121" spans="1:15" x14ac:dyDescent="0.3">
      <c r="A121" s="66"/>
      <c r="B121" s="298" t="s">
        <v>943</v>
      </c>
      <c r="C121" s="295">
        <v>100</v>
      </c>
      <c r="D121" s="52">
        <v>16.8</v>
      </c>
      <c r="E121" s="52">
        <v>18</v>
      </c>
      <c r="F121" s="52">
        <v>48.5</v>
      </c>
      <c r="G121" s="52">
        <v>406</v>
      </c>
      <c r="H121" s="52">
        <v>7.0000000000000007E-2</v>
      </c>
      <c r="I121" s="52">
        <v>0.23</v>
      </c>
      <c r="J121" s="52">
        <v>65.33</v>
      </c>
      <c r="K121" s="52">
        <v>1.08</v>
      </c>
      <c r="L121" s="52">
        <v>182.56</v>
      </c>
      <c r="M121" s="52">
        <v>148.75</v>
      </c>
      <c r="N121" s="52">
        <v>15.47</v>
      </c>
      <c r="O121" s="52">
        <v>0.65</v>
      </c>
    </row>
    <row r="122" spans="1:15" x14ac:dyDescent="0.3">
      <c r="A122" s="68"/>
      <c r="B122" s="51" t="s">
        <v>260</v>
      </c>
      <c r="C122" s="50">
        <v>200</v>
      </c>
      <c r="D122" s="50">
        <v>1</v>
      </c>
      <c r="E122" s="53">
        <v>0.2</v>
      </c>
      <c r="F122" s="53">
        <v>20.2</v>
      </c>
      <c r="G122" s="50">
        <v>92</v>
      </c>
      <c r="H122" s="52">
        <v>0.02</v>
      </c>
      <c r="I122" s="50">
        <v>4</v>
      </c>
      <c r="J122" s="54"/>
      <c r="K122" s="53">
        <v>0.2</v>
      </c>
      <c r="L122" s="50">
        <v>14</v>
      </c>
      <c r="M122" s="50">
        <v>14</v>
      </c>
      <c r="N122" s="50">
        <v>8</v>
      </c>
      <c r="O122" s="53">
        <v>2.8</v>
      </c>
    </row>
    <row r="123" spans="1:15" x14ac:dyDescent="0.3">
      <c r="A123" s="66" t="s">
        <v>325</v>
      </c>
      <c r="B123" s="51" t="s">
        <v>238</v>
      </c>
      <c r="C123" s="50">
        <v>100</v>
      </c>
      <c r="D123" s="53">
        <v>1.5</v>
      </c>
      <c r="E123" s="53">
        <v>0.5</v>
      </c>
      <c r="F123" s="50">
        <v>21</v>
      </c>
      <c r="G123" s="50">
        <v>96</v>
      </c>
      <c r="H123" s="52">
        <v>0.04</v>
      </c>
      <c r="I123" s="50">
        <v>10</v>
      </c>
      <c r="J123" s="54"/>
      <c r="K123" s="53">
        <v>0.4</v>
      </c>
      <c r="L123" s="50">
        <v>8</v>
      </c>
      <c r="M123" s="50">
        <v>28</v>
      </c>
      <c r="N123" s="50">
        <v>42</v>
      </c>
      <c r="O123" s="53">
        <v>0.6</v>
      </c>
    </row>
    <row r="124" spans="1:15" s="9" customFormat="1" x14ac:dyDescent="0.3">
      <c r="A124" s="313" t="s">
        <v>130</v>
      </c>
      <c r="B124" s="313"/>
      <c r="C124" s="49">
        <v>375</v>
      </c>
      <c r="D124" s="52">
        <v>12.81</v>
      </c>
      <c r="E124" s="52">
        <v>9.85</v>
      </c>
      <c r="F124" s="52">
        <v>65.39</v>
      </c>
      <c r="G124" s="52">
        <v>409.96</v>
      </c>
      <c r="H124" s="52">
        <v>0.13</v>
      </c>
      <c r="I124" s="52">
        <v>14.23</v>
      </c>
      <c r="J124" s="52">
        <v>65.33</v>
      </c>
      <c r="K124" s="52">
        <v>1.68</v>
      </c>
      <c r="L124" s="52">
        <v>204.56</v>
      </c>
      <c r="M124" s="52">
        <v>190.75</v>
      </c>
      <c r="N124" s="52">
        <v>65.47</v>
      </c>
      <c r="O124" s="52">
        <v>4.05</v>
      </c>
    </row>
    <row r="125" spans="1:15" s="9" customFormat="1" x14ac:dyDescent="0.3">
      <c r="A125" s="313" t="s">
        <v>88</v>
      </c>
      <c r="B125" s="313"/>
      <c r="C125" s="55" t="s">
        <v>406</v>
      </c>
      <c r="D125" s="52">
        <v>63.93</v>
      </c>
      <c r="E125" s="52">
        <v>60.51</v>
      </c>
      <c r="F125" s="52">
        <v>240.9</v>
      </c>
      <c r="G125" s="52">
        <v>1787.5</v>
      </c>
      <c r="H125" s="52">
        <v>1.06</v>
      </c>
      <c r="I125" s="52">
        <v>223.39</v>
      </c>
      <c r="J125" s="52">
        <v>864.08</v>
      </c>
      <c r="K125" s="52">
        <v>10.34</v>
      </c>
      <c r="L125" s="53">
        <v>877.78</v>
      </c>
      <c r="M125" s="52">
        <v>1033.3399999999999</v>
      </c>
      <c r="N125" s="52">
        <v>240.25</v>
      </c>
      <c r="O125" s="52">
        <v>20.78</v>
      </c>
    </row>
    <row r="126" spans="1:15" s="9" customFormat="1" x14ac:dyDescent="0.3">
      <c r="A126" s="63" t="s">
        <v>120</v>
      </c>
      <c r="B126" s="10" t="s">
        <v>121</v>
      </c>
      <c r="C126" s="11"/>
      <c r="D126" s="11"/>
      <c r="E126" s="11"/>
      <c r="F126" s="11"/>
      <c r="G126" s="11"/>
      <c r="H126" s="311"/>
      <c r="I126" s="311"/>
      <c r="J126" s="314"/>
      <c r="K126" s="314"/>
      <c r="L126" s="314"/>
      <c r="M126" s="314"/>
      <c r="N126" s="314"/>
      <c r="O126" s="314"/>
    </row>
    <row r="127" spans="1:15" s="9" customFormat="1" x14ac:dyDescent="0.3">
      <c r="A127" s="63" t="s">
        <v>122</v>
      </c>
      <c r="B127" s="10" t="s">
        <v>735</v>
      </c>
      <c r="C127" s="11"/>
      <c r="D127" s="11"/>
      <c r="E127" s="11"/>
      <c r="F127" s="11"/>
      <c r="G127" s="11"/>
      <c r="H127" s="311"/>
      <c r="I127" s="311"/>
      <c r="J127" s="310"/>
      <c r="K127" s="310"/>
      <c r="L127" s="310"/>
      <c r="M127" s="310"/>
      <c r="N127" s="310"/>
      <c r="O127" s="310"/>
    </row>
    <row r="128" spans="1:15" s="9" customFormat="1" x14ac:dyDescent="0.3">
      <c r="A128" s="64" t="s">
        <v>57</v>
      </c>
      <c r="B128" s="12" t="s">
        <v>100</v>
      </c>
      <c r="C128" s="13"/>
      <c r="D128" s="13"/>
      <c r="E128" s="13"/>
      <c r="F128" s="11"/>
      <c r="G128" s="11"/>
      <c r="H128" s="84"/>
      <c r="I128" s="84"/>
      <c r="J128" s="83"/>
      <c r="K128" s="83"/>
      <c r="L128" s="83"/>
      <c r="M128" s="83"/>
      <c r="N128" s="83"/>
      <c r="O128" s="83"/>
    </row>
    <row r="129" spans="1:15" s="9" customFormat="1" x14ac:dyDescent="0.3">
      <c r="A129" s="65" t="s">
        <v>59</v>
      </c>
      <c r="B129" s="14">
        <v>1</v>
      </c>
      <c r="C129" s="15"/>
      <c r="D129" s="11"/>
      <c r="E129" s="11"/>
      <c r="F129" s="11"/>
      <c r="G129" s="11"/>
      <c r="H129" s="84"/>
      <c r="I129" s="84"/>
      <c r="J129" s="83"/>
      <c r="K129" s="83"/>
      <c r="L129" s="83"/>
      <c r="M129" s="83"/>
      <c r="N129" s="83"/>
      <c r="O129" s="83"/>
    </row>
    <row r="130" spans="1:15" x14ac:dyDescent="0.3">
      <c r="A130" s="308" t="s">
        <v>60</v>
      </c>
      <c r="B130" s="308" t="s">
        <v>61</v>
      </c>
      <c r="C130" s="308" t="s">
        <v>62</v>
      </c>
      <c r="D130" s="315" t="s">
        <v>63</v>
      </c>
      <c r="E130" s="315"/>
      <c r="F130" s="315"/>
      <c r="G130" s="308" t="s">
        <v>64</v>
      </c>
      <c r="H130" s="315" t="s">
        <v>65</v>
      </c>
      <c r="I130" s="315"/>
      <c r="J130" s="315"/>
      <c r="K130" s="315"/>
      <c r="L130" s="315" t="s">
        <v>66</v>
      </c>
      <c r="M130" s="315"/>
      <c r="N130" s="315"/>
      <c r="O130" s="315"/>
    </row>
    <row r="131" spans="1:15" x14ac:dyDescent="0.3">
      <c r="A131" s="316"/>
      <c r="B131" s="309"/>
      <c r="C131" s="316"/>
      <c r="D131" s="85" t="s">
        <v>67</v>
      </c>
      <c r="E131" s="85" t="s">
        <v>68</v>
      </c>
      <c r="F131" s="85" t="s">
        <v>69</v>
      </c>
      <c r="G131" s="316"/>
      <c r="H131" s="85" t="s">
        <v>70</v>
      </c>
      <c r="I131" s="85" t="s">
        <v>71</v>
      </c>
      <c r="J131" s="85" t="s">
        <v>72</v>
      </c>
      <c r="K131" s="85" t="s">
        <v>73</v>
      </c>
      <c r="L131" s="85" t="s">
        <v>74</v>
      </c>
      <c r="M131" s="85" t="s">
        <v>75</v>
      </c>
      <c r="N131" s="85" t="s">
        <v>76</v>
      </c>
      <c r="O131" s="85" t="s">
        <v>77</v>
      </c>
    </row>
    <row r="132" spans="1:15" x14ac:dyDescent="0.3">
      <c r="A132" s="66">
        <v>1</v>
      </c>
      <c r="B132" s="49">
        <v>2</v>
      </c>
      <c r="C132" s="49">
        <v>3</v>
      </c>
      <c r="D132" s="49">
        <v>4</v>
      </c>
      <c r="E132" s="49">
        <v>5</v>
      </c>
      <c r="F132" s="49">
        <v>6</v>
      </c>
      <c r="G132" s="49">
        <v>7</v>
      </c>
      <c r="H132" s="49">
        <v>8</v>
      </c>
      <c r="I132" s="49">
        <v>9</v>
      </c>
      <c r="J132" s="49">
        <v>10</v>
      </c>
      <c r="K132" s="49">
        <v>11</v>
      </c>
      <c r="L132" s="49">
        <v>12</v>
      </c>
      <c r="M132" s="49">
        <v>13</v>
      </c>
      <c r="N132" s="49">
        <v>14</v>
      </c>
      <c r="O132" s="49">
        <v>15</v>
      </c>
    </row>
    <row r="133" spans="1:15" x14ac:dyDescent="0.3">
      <c r="A133" s="312" t="s">
        <v>952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</row>
    <row r="134" spans="1:15" x14ac:dyDescent="0.3">
      <c r="A134" s="66" t="s">
        <v>320</v>
      </c>
      <c r="B134" s="51" t="s">
        <v>79</v>
      </c>
      <c r="C134" s="50">
        <v>10</v>
      </c>
      <c r="D134" s="52">
        <v>0.08</v>
      </c>
      <c r="E134" s="52">
        <v>7.25</v>
      </c>
      <c r="F134" s="52">
        <v>0.13</v>
      </c>
      <c r="G134" s="53">
        <v>66.099999999999994</v>
      </c>
      <c r="H134" s="54"/>
      <c r="I134" s="54"/>
      <c r="J134" s="50">
        <v>45</v>
      </c>
      <c r="K134" s="53">
        <v>0.1</v>
      </c>
      <c r="L134" s="53">
        <v>2.4</v>
      </c>
      <c r="M134" s="50">
        <v>3</v>
      </c>
      <c r="N134" s="52">
        <v>0.05</v>
      </c>
      <c r="O134" s="52">
        <v>0.02</v>
      </c>
    </row>
    <row r="135" spans="1:15" x14ac:dyDescent="0.3">
      <c r="A135" s="66" t="s">
        <v>350</v>
      </c>
      <c r="B135" s="51" t="s">
        <v>273</v>
      </c>
      <c r="C135" s="50">
        <v>90</v>
      </c>
      <c r="D135" s="53">
        <v>14.3</v>
      </c>
      <c r="E135" s="52">
        <v>6.86</v>
      </c>
      <c r="F135" s="52">
        <v>9.58</v>
      </c>
      <c r="G135" s="52">
        <v>154.72</v>
      </c>
      <c r="H135" s="52">
        <v>0.09</v>
      </c>
      <c r="I135" s="53">
        <v>0.5</v>
      </c>
      <c r="J135" s="53">
        <v>9.9</v>
      </c>
      <c r="K135" s="53">
        <v>0.7</v>
      </c>
      <c r="L135" s="52">
        <v>12.62</v>
      </c>
      <c r="M135" s="52">
        <v>135.03</v>
      </c>
      <c r="N135" s="53">
        <v>19.8</v>
      </c>
      <c r="O135" s="52">
        <v>0.96</v>
      </c>
    </row>
    <row r="136" spans="1:15" x14ac:dyDescent="0.3">
      <c r="A136" s="67" t="s">
        <v>351</v>
      </c>
      <c r="B136" s="51" t="s">
        <v>274</v>
      </c>
      <c r="C136" s="50">
        <v>150</v>
      </c>
      <c r="D136" s="52">
        <v>3.07</v>
      </c>
      <c r="E136" s="52">
        <v>8.42</v>
      </c>
      <c r="F136" s="52">
        <v>17.940000000000001</v>
      </c>
      <c r="G136" s="52">
        <v>160.94999999999999</v>
      </c>
      <c r="H136" s="52">
        <v>0.13</v>
      </c>
      <c r="I136" s="52">
        <v>38.75</v>
      </c>
      <c r="J136" s="52">
        <v>703.39</v>
      </c>
      <c r="K136" s="52">
        <v>3.85</v>
      </c>
      <c r="L136" s="52">
        <v>43.53</v>
      </c>
      <c r="M136" s="52">
        <v>85.09</v>
      </c>
      <c r="N136" s="52">
        <v>40.81</v>
      </c>
      <c r="O136" s="52">
        <v>1.37</v>
      </c>
    </row>
    <row r="137" spans="1:15" x14ac:dyDescent="0.3">
      <c r="A137" s="66" t="s">
        <v>352</v>
      </c>
      <c r="B137" s="51" t="s">
        <v>15</v>
      </c>
      <c r="C137" s="50">
        <v>200</v>
      </c>
      <c r="D137" s="52">
        <v>3.87</v>
      </c>
      <c r="E137" s="53">
        <v>3.1</v>
      </c>
      <c r="F137" s="52">
        <v>16.190000000000001</v>
      </c>
      <c r="G137" s="52">
        <v>109.45</v>
      </c>
      <c r="H137" s="52">
        <v>0.04</v>
      </c>
      <c r="I137" s="53">
        <v>1.3</v>
      </c>
      <c r="J137" s="52">
        <v>22.12</v>
      </c>
      <c r="K137" s="52">
        <v>0.11</v>
      </c>
      <c r="L137" s="52">
        <v>125.45</v>
      </c>
      <c r="M137" s="53">
        <v>116.2</v>
      </c>
      <c r="N137" s="50">
        <v>31</v>
      </c>
      <c r="O137" s="52">
        <v>1.01</v>
      </c>
    </row>
    <row r="138" spans="1:15" x14ac:dyDescent="0.3">
      <c r="A138" s="67"/>
      <c r="B138" s="51" t="s">
        <v>244</v>
      </c>
      <c r="C138" s="50">
        <v>40</v>
      </c>
      <c r="D138" s="52">
        <v>3.16</v>
      </c>
      <c r="E138" s="53">
        <v>0.4</v>
      </c>
      <c r="F138" s="52">
        <v>19.32</v>
      </c>
      <c r="G138" s="50">
        <v>94</v>
      </c>
      <c r="H138" s="52">
        <v>0.06</v>
      </c>
      <c r="I138" s="54"/>
      <c r="J138" s="54"/>
      <c r="K138" s="52">
        <v>0.52</v>
      </c>
      <c r="L138" s="53">
        <v>9.1999999999999993</v>
      </c>
      <c r="M138" s="53">
        <v>34.799999999999997</v>
      </c>
      <c r="N138" s="53">
        <v>13.2</v>
      </c>
      <c r="O138" s="53">
        <v>0.8</v>
      </c>
    </row>
    <row r="139" spans="1:15" x14ac:dyDescent="0.3">
      <c r="A139" s="66" t="s">
        <v>325</v>
      </c>
      <c r="B139" s="51" t="s">
        <v>81</v>
      </c>
      <c r="C139" s="50">
        <v>100</v>
      </c>
      <c r="D139" s="53">
        <v>0.4</v>
      </c>
      <c r="E139" s="53">
        <v>0.4</v>
      </c>
      <c r="F139" s="53">
        <v>9.8000000000000007</v>
      </c>
      <c r="G139" s="50">
        <v>47</v>
      </c>
      <c r="H139" s="52">
        <v>0.03</v>
      </c>
      <c r="I139" s="50">
        <v>10</v>
      </c>
      <c r="J139" s="50">
        <v>5</v>
      </c>
      <c r="K139" s="53">
        <v>0.2</v>
      </c>
      <c r="L139" s="50">
        <v>16</v>
      </c>
      <c r="M139" s="50">
        <v>11</v>
      </c>
      <c r="N139" s="50">
        <v>9</v>
      </c>
      <c r="O139" s="53">
        <v>2.2000000000000002</v>
      </c>
    </row>
    <row r="140" spans="1:15" x14ac:dyDescent="0.3">
      <c r="A140" s="313" t="s">
        <v>82</v>
      </c>
      <c r="B140" s="313"/>
      <c r="C140" s="49">
        <v>590</v>
      </c>
      <c r="D140" s="52">
        <v>24.88</v>
      </c>
      <c r="E140" s="52">
        <v>26.43</v>
      </c>
      <c r="F140" s="52">
        <v>72.959999999999994</v>
      </c>
      <c r="G140" s="52">
        <v>632.22</v>
      </c>
      <c r="H140" s="52">
        <v>0.35</v>
      </c>
      <c r="I140" s="52">
        <v>50.55</v>
      </c>
      <c r="J140" s="52">
        <v>785.41</v>
      </c>
      <c r="K140" s="52">
        <v>5.48</v>
      </c>
      <c r="L140" s="53">
        <v>209.2</v>
      </c>
      <c r="M140" s="52">
        <v>385.12</v>
      </c>
      <c r="N140" s="52">
        <v>113.86</v>
      </c>
      <c r="O140" s="52">
        <v>6.36</v>
      </c>
    </row>
    <row r="141" spans="1:15" x14ac:dyDescent="0.3">
      <c r="A141" s="312" t="s">
        <v>18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</row>
    <row r="142" spans="1:15" x14ac:dyDescent="0.3">
      <c r="A142" s="66" t="s">
        <v>345</v>
      </c>
      <c r="B142" s="51" t="s">
        <v>269</v>
      </c>
      <c r="C142" s="50">
        <v>60</v>
      </c>
      <c r="D142" s="52">
        <v>1.26</v>
      </c>
      <c r="E142" s="52">
        <v>7.3</v>
      </c>
      <c r="F142" s="52">
        <v>3.79</v>
      </c>
      <c r="G142" s="52">
        <v>86.2</v>
      </c>
      <c r="H142" s="52">
        <v>0.03</v>
      </c>
      <c r="I142" s="52">
        <v>1.89</v>
      </c>
      <c r="J142" s="52">
        <v>553.67999999999995</v>
      </c>
      <c r="K142" s="52">
        <v>2.13</v>
      </c>
      <c r="L142" s="52">
        <v>21.94</v>
      </c>
      <c r="M142" s="52">
        <v>39.61</v>
      </c>
      <c r="N142" s="53">
        <v>56.83</v>
      </c>
      <c r="O142" s="53">
        <v>4.6399999999999997</v>
      </c>
    </row>
    <row r="143" spans="1:15" ht="33" x14ac:dyDescent="0.3">
      <c r="A143" s="69" t="s">
        <v>354</v>
      </c>
      <c r="B143" s="51" t="s">
        <v>215</v>
      </c>
      <c r="C143" s="50">
        <v>220</v>
      </c>
      <c r="D143" s="52">
        <v>3.05</v>
      </c>
      <c r="E143" s="52">
        <v>7.49</v>
      </c>
      <c r="F143" s="52">
        <v>17.440000000000001</v>
      </c>
      <c r="G143" s="52">
        <v>149.66999999999999</v>
      </c>
      <c r="H143" s="52">
        <v>0.25</v>
      </c>
      <c r="I143" s="52">
        <v>18.04</v>
      </c>
      <c r="J143" s="52">
        <v>166.56</v>
      </c>
      <c r="K143" s="52">
        <v>2.35</v>
      </c>
      <c r="L143" s="52">
        <v>23.52</v>
      </c>
      <c r="M143" s="52">
        <v>101.33</v>
      </c>
      <c r="N143" s="52">
        <v>28.51</v>
      </c>
      <c r="O143" s="52">
        <v>1.54</v>
      </c>
    </row>
    <row r="144" spans="1:15" x14ac:dyDescent="0.3">
      <c r="A144" s="67" t="s">
        <v>355</v>
      </c>
      <c r="B144" s="51" t="s">
        <v>276</v>
      </c>
      <c r="C144" s="50">
        <v>240</v>
      </c>
      <c r="D144" s="52">
        <v>25.2</v>
      </c>
      <c r="E144" s="53">
        <v>16.170000000000002</v>
      </c>
      <c r="F144" s="52">
        <v>29.11</v>
      </c>
      <c r="G144" s="52">
        <v>363.39</v>
      </c>
      <c r="H144" s="53">
        <v>0.96</v>
      </c>
      <c r="I144" s="52">
        <v>39.26</v>
      </c>
      <c r="J144" s="52">
        <v>304.8</v>
      </c>
      <c r="K144" s="52">
        <v>2.52</v>
      </c>
      <c r="L144" s="52">
        <v>38.78</v>
      </c>
      <c r="M144" s="53">
        <v>327.10000000000002</v>
      </c>
      <c r="N144" s="52">
        <v>73.5</v>
      </c>
      <c r="O144" s="52">
        <v>4.88</v>
      </c>
    </row>
    <row r="145" spans="1:15" x14ac:dyDescent="0.3">
      <c r="A145" s="66" t="s">
        <v>342</v>
      </c>
      <c r="B145" s="51" t="s">
        <v>224</v>
      </c>
      <c r="C145" s="50">
        <v>200</v>
      </c>
      <c r="D145" s="52">
        <v>0.14000000000000001</v>
      </c>
      <c r="E145" s="53">
        <v>0.1</v>
      </c>
      <c r="F145" s="52">
        <v>12.62</v>
      </c>
      <c r="G145" s="52">
        <v>53.09</v>
      </c>
      <c r="H145" s="54"/>
      <c r="I145" s="50">
        <v>3</v>
      </c>
      <c r="J145" s="53">
        <v>1.6</v>
      </c>
      <c r="K145" s="53">
        <v>0.2</v>
      </c>
      <c r="L145" s="52">
        <v>5.33</v>
      </c>
      <c r="M145" s="53">
        <v>3.2</v>
      </c>
      <c r="N145" s="53">
        <v>1.4</v>
      </c>
      <c r="O145" s="52">
        <v>0.11</v>
      </c>
    </row>
    <row r="146" spans="1:15" x14ac:dyDescent="0.3">
      <c r="A146" s="67"/>
      <c r="B146" s="51" t="s">
        <v>244</v>
      </c>
      <c r="C146" s="50">
        <v>20</v>
      </c>
      <c r="D146" s="52">
        <v>1.58</v>
      </c>
      <c r="E146" s="53">
        <v>0.2</v>
      </c>
      <c r="F146" s="52">
        <v>9.66</v>
      </c>
      <c r="G146" s="50">
        <v>47</v>
      </c>
      <c r="H146" s="52">
        <v>0.03</v>
      </c>
      <c r="I146" s="54"/>
      <c r="J146" s="54"/>
      <c r="K146" s="52">
        <v>0.26</v>
      </c>
      <c r="L146" s="53">
        <v>4.5999999999999996</v>
      </c>
      <c r="M146" s="53">
        <v>17.399999999999999</v>
      </c>
      <c r="N146" s="53">
        <v>6.6</v>
      </c>
      <c r="O146" s="53">
        <v>0.4</v>
      </c>
    </row>
    <row r="147" spans="1:15" x14ac:dyDescent="0.3">
      <c r="A147" s="67"/>
      <c r="B147" s="51" t="s">
        <v>250</v>
      </c>
      <c r="C147" s="50">
        <v>50</v>
      </c>
      <c r="D147" s="53">
        <v>3.3</v>
      </c>
      <c r="E147" s="53">
        <v>0.6</v>
      </c>
      <c r="F147" s="52">
        <v>19.82</v>
      </c>
      <c r="G147" s="50">
        <v>99</v>
      </c>
      <c r="H147" s="52">
        <v>0.09</v>
      </c>
      <c r="I147" s="54"/>
      <c r="J147" s="54"/>
      <c r="K147" s="53">
        <v>0.7</v>
      </c>
      <c r="L147" s="53">
        <v>14.5</v>
      </c>
      <c r="M147" s="50">
        <v>75</v>
      </c>
      <c r="N147" s="53">
        <v>23.5</v>
      </c>
      <c r="O147" s="52">
        <v>1.95</v>
      </c>
    </row>
    <row r="148" spans="1:15" x14ac:dyDescent="0.3">
      <c r="A148" s="66" t="s">
        <v>325</v>
      </c>
      <c r="B148" s="51" t="s">
        <v>90</v>
      </c>
      <c r="C148" s="50">
        <v>100</v>
      </c>
      <c r="D148" s="53">
        <v>0.4</v>
      </c>
      <c r="E148" s="53">
        <v>0.3</v>
      </c>
      <c r="F148" s="53">
        <v>10.3</v>
      </c>
      <c r="G148" s="50">
        <v>47</v>
      </c>
      <c r="H148" s="52">
        <v>0.02</v>
      </c>
      <c r="I148" s="50">
        <v>5</v>
      </c>
      <c r="J148" s="50">
        <v>2</v>
      </c>
      <c r="K148" s="53">
        <v>0.4</v>
      </c>
      <c r="L148" s="50">
        <v>19</v>
      </c>
      <c r="M148" s="50">
        <v>16</v>
      </c>
      <c r="N148" s="50">
        <v>12</v>
      </c>
      <c r="O148" s="53">
        <v>2.2999999999999998</v>
      </c>
    </row>
    <row r="149" spans="1:15" x14ac:dyDescent="0.3">
      <c r="A149" s="70" t="s">
        <v>86</v>
      </c>
      <c r="B149" s="61"/>
      <c r="C149" s="49">
        <v>890</v>
      </c>
      <c r="D149" s="52">
        <v>34.93</v>
      </c>
      <c r="E149" s="52">
        <v>32.159999999999997</v>
      </c>
      <c r="F149" s="52">
        <v>102.74</v>
      </c>
      <c r="G149" s="53">
        <v>845.35</v>
      </c>
      <c r="H149" s="52">
        <v>1.38</v>
      </c>
      <c r="I149" s="52">
        <v>67.19</v>
      </c>
      <c r="J149" s="52">
        <v>1028.6400000000001</v>
      </c>
      <c r="K149" s="52">
        <v>8.56</v>
      </c>
      <c r="L149" s="52">
        <v>127.67</v>
      </c>
      <c r="M149" s="52">
        <v>579.64</v>
      </c>
      <c r="N149" s="52">
        <v>202.34</v>
      </c>
      <c r="O149" s="52">
        <v>15.82</v>
      </c>
    </row>
    <row r="150" spans="1:15" x14ac:dyDescent="0.3">
      <c r="A150" s="312" t="s">
        <v>24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</row>
    <row r="151" spans="1:15" x14ac:dyDescent="0.3">
      <c r="A151" s="66"/>
      <c r="B151" s="298" t="s">
        <v>703</v>
      </c>
      <c r="C151" s="295">
        <v>80</v>
      </c>
      <c r="D151" s="52">
        <v>6.48</v>
      </c>
      <c r="E151" s="52">
        <v>6.08</v>
      </c>
      <c r="F151" s="52">
        <v>48</v>
      </c>
      <c r="G151" s="52">
        <v>272.8</v>
      </c>
      <c r="H151" s="52">
        <v>0.08</v>
      </c>
      <c r="I151" s="52">
        <v>0.15</v>
      </c>
      <c r="J151" s="52">
        <v>43.35</v>
      </c>
      <c r="K151" s="52">
        <v>2.85</v>
      </c>
      <c r="L151" s="52">
        <v>47.74</v>
      </c>
      <c r="M151" s="52">
        <v>86.03</v>
      </c>
      <c r="N151" s="52">
        <v>11.45</v>
      </c>
      <c r="O151" s="52">
        <v>0.69</v>
      </c>
    </row>
    <row r="152" spans="1:15" x14ac:dyDescent="0.3">
      <c r="A152" s="68"/>
      <c r="B152" s="51" t="s">
        <v>278</v>
      </c>
      <c r="C152" s="50">
        <v>200</v>
      </c>
      <c r="D152" s="53">
        <v>5.4</v>
      </c>
      <c r="E152" s="50">
        <v>5</v>
      </c>
      <c r="F152" s="53">
        <v>21.6</v>
      </c>
      <c r="G152" s="50">
        <v>158</v>
      </c>
      <c r="H152" s="52">
        <v>0.06</v>
      </c>
      <c r="I152" s="53">
        <v>1.8</v>
      </c>
      <c r="J152" s="50">
        <v>40</v>
      </c>
      <c r="K152" s="54"/>
      <c r="L152" s="50">
        <v>242</v>
      </c>
      <c r="M152" s="50">
        <v>188</v>
      </c>
      <c r="N152" s="50">
        <v>30</v>
      </c>
      <c r="O152" s="53">
        <v>0.2</v>
      </c>
    </row>
    <row r="153" spans="1:15" x14ac:dyDescent="0.3">
      <c r="A153" s="67" t="s">
        <v>325</v>
      </c>
      <c r="B153" s="51" t="s">
        <v>251</v>
      </c>
      <c r="C153" s="50">
        <v>150</v>
      </c>
      <c r="D153" s="52">
        <v>1.35</v>
      </c>
      <c r="E153" s="53">
        <v>0.3</v>
      </c>
      <c r="F153" s="52">
        <v>12.15</v>
      </c>
      <c r="G153" s="53">
        <v>64.5</v>
      </c>
      <c r="H153" s="52">
        <v>0.06</v>
      </c>
      <c r="I153" s="50">
        <v>90</v>
      </c>
      <c r="J153" s="50">
        <v>12</v>
      </c>
      <c r="K153" s="53">
        <v>0.3</v>
      </c>
      <c r="L153" s="50">
        <v>51</v>
      </c>
      <c r="M153" s="53">
        <v>34.5</v>
      </c>
      <c r="N153" s="53">
        <v>19.5</v>
      </c>
      <c r="O153" s="52">
        <v>0.45</v>
      </c>
    </row>
    <row r="154" spans="1:15" s="9" customFormat="1" x14ac:dyDescent="0.3">
      <c r="A154" s="313" t="s">
        <v>130</v>
      </c>
      <c r="B154" s="313"/>
      <c r="C154" s="49">
        <v>425</v>
      </c>
      <c r="D154" s="52">
        <v>14.41</v>
      </c>
      <c r="E154" s="52">
        <v>16.52</v>
      </c>
      <c r="F154" s="52">
        <v>66.040000000000006</v>
      </c>
      <c r="G154" s="52">
        <v>483.79</v>
      </c>
      <c r="H154" s="53">
        <v>0.2</v>
      </c>
      <c r="I154" s="52">
        <v>91.95</v>
      </c>
      <c r="J154" s="52">
        <v>95.35</v>
      </c>
      <c r="K154" s="52">
        <v>3.15</v>
      </c>
      <c r="L154" s="52">
        <v>340.74</v>
      </c>
      <c r="M154" s="52">
        <v>308.52999999999997</v>
      </c>
      <c r="N154" s="52">
        <v>60.95</v>
      </c>
      <c r="O154" s="52">
        <v>1.34</v>
      </c>
    </row>
    <row r="155" spans="1:15" s="9" customFormat="1" x14ac:dyDescent="0.3">
      <c r="A155" s="313" t="s">
        <v>88</v>
      </c>
      <c r="B155" s="313"/>
      <c r="C155" s="55" t="s">
        <v>241</v>
      </c>
      <c r="D155" s="52">
        <v>74.22</v>
      </c>
      <c r="E155" s="52">
        <v>75.11</v>
      </c>
      <c r="F155" s="52">
        <v>241.74</v>
      </c>
      <c r="G155" s="52">
        <v>1961.36</v>
      </c>
      <c r="H155" s="52">
        <v>1.93</v>
      </c>
      <c r="I155" s="52">
        <v>209.69</v>
      </c>
      <c r="J155" s="52">
        <v>1909.4</v>
      </c>
      <c r="K155" s="52">
        <v>17.190000000000001</v>
      </c>
      <c r="L155" s="53">
        <v>677.61</v>
      </c>
      <c r="M155" s="52">
        <v>1273.29</v>
      </c>
      <c r="N155" s="52">
        <v>377.15</v>
      </c>
      <c r="O155" s="52">
        <v>23.52</v>
      </c>
    </row>
    <row r="156" spans="1:15" s="9" customFormat="1" x14ac:dyDescent="0.3">
      <c r="A156" s="63" t="s">
        <v>120</v>
      </c>
      <c r="B156" s="10" t="s">
        <v>121</v>
      </c>
      <c r="C156" s="11"/>
      <c r="D156" s="11"/>
      <c r="E156" s="11"/>
      <c r="F156" s="11"/>
      <c r="G156" s="11"/>
      <c r="H156" s="311"/>
      <c r="I156" s="311"/>
      <c r="J156" s="314"/>
      <c r="K156" s="314"/>
      <c r="L156" s="314"/>
      <c r="M156" s="314"/>
      <c r="N156" s="314"/>
      <c r="O156" s="314"/>
    </row>
    <row r="157" spans="1:15" s="9" customFormat="1" x14ac:dyDescent="0.3">
      <c r="A157" s="63" t="s">
        <v>122</v>
      </c>
      <c r="B157" s="10" t="s">
        <v>735</v>
      </c>
      <c r="C157" s="11"/>
      <c r="D157" s="11"/>
      <c r="E157" s="11"/>
      <c r="F157" s="11"/>
      <c r="G157" s="11"/>
      <c r="H157" s="311"/>
      <c r="I157" s="311"/>
      <c r="J157" s="310"/>
      <c r="K157" s="310"/>
      <c r="L157" s="310"/>
      <c r="M157" s="310"/>
      <c r="N157" s="310"/>
      <c r="O157" s="310"/>
    </row>
    <row r="158" spans="1:15" s="9" customFormat="1" x14ac:dyDescent="0.3">
      <c r="A158" s="64" t="s">
        <v>57</v>
      </c>
      <c r="B158" s="12" t="s">
        <v>58</v>
      </c>
      <c r="C158" s="13"/>
      <c r="D158" s="13"/>
      <c r="E158" s="13"/>
      <c r="F158" s="11"/>
      <c r="G158" s="11"/>
      <c r="H158" s="84"/>
      <c r="I158" s="84"/>
      <c r="J158" s="83"/>
      <c r="K158" s="83"/>
      <c r="L158" s="83"/>
      <c r="M158" s="83"/>
      <c r="N158" s="83"/>
      <c r="O158" s="83"/>
    </row>
    <row r="159" spans="1:15" s="9" customFormat="1" x14ac:dyDescent="0.3">
      <c r="A159" s="65" t="s">
        <v>59</v>
      </c>
      <c r="B159" s="14">
        <v>2</v>
      </c>
      <c r="C159" s="15"/>
      <c r="D159" s="11"/>
      <c r="E159" s="11"/>
      <c r="F159" s="11"/>
      <c r="G159" s="11"/>
      <c r="H159" s="84"/>
      <c r="I159" s="84"/>
      <c r="J159" s="83"/>
      <c r="K159" s="83"/>
      <c r="L159" s="83"/>
      <c r="M159" s="83"/>
      <c r="N159" s="83"/>
      <c r="O159" s="83"/>
    </row>
    <row r="160" spans="1:15" x14ac:dyDescent="0.3">
      <c r="A160" s="308" t="s">
        <v>60</v>
      </c>
      <c r="B160" s="308" t="s">
        <v>61</v>
      </c>
      <c r="C160" s="308" t="s">
        <v>62</v>
      </c>
      <c r="D160" s="315" t="s">
        <v>63</v>
      </c>
      <c r="E160" s="315"/>
      <c r="F160" s="315"/>
      <c r="G160" s="308" t="s">
        <v>64</v>
      </c>
      <c r="H160" s="315" t="s">
        <v>65</v>
      </c>
      <c r="I160" s="315"/>
      <c r="J160" s="315"/>
      <c r="K160" s="315"/>
      <c r="L160" s="315" t="s">
        <v>66</v>
      </c>
      <c r="M160" s="315"/>
      <c r="N160" s="315"/>
      <c r="O160" s="315"/>
    </row>
    <row r="161" spans="1:15" x14ac:dyDescent="0.3">
      <c r="A161" s="316"/>
      <c r="B161" s="309"/>
      <c r="C161" s="316"/>
      <c r="D161" s="85" t="s">
        <v>67</v>
      </c>
      <c r="E161" s="85" t="s">
        <v>68</v>
      </c>
      <c r="F161" s="85" t="s">
        <v>69</v>
      </c>
      <c r="G161" s="316"/>
      <c r="H161" s="85" t="s">
        <v>70</v>
      </c>
      <c r="I161" s="85" t="s">
        <v>71</v>
      </c>
      <c r="J161" s="85" t="s">
        <v>72</v>
      </c>
      <c r="K161" s="85" t="s">
        <v>73</v>
      </c>
      <c r="L161" s="85" t="s">
        <v>74</v>
      </c>
      <c r="M161" s="85" t="s">
        <v>75</v>
      </c>
      <c r="N161" s="85" t="s">
        <v>76</v>
      </c>
      <c r="O161" s="85" t="s">
        <v>77</v>
      </c>
    </row>
    <row r="162" spans="1:15" x14ac:dyDescent="0.3">
      <c r="A162" s="66">
        <v>1</v>
      </c>
      <c r="B162" s="49">
        <v>2</v>
      </c>
      <c r="C162" s="49">
        <v>3</v>
      </c>
      <c r="D162" s="49">
        <v>4</v>
      </c>
      <c r="E162" s="49">
        <v>5</v>
      </c>
      <c r="F162" s="49">
        <v>6</v>
      </c>
      <c r="G162" s="49">
        <v>7</v>
      </c>
      <c r="H162" s="49">
        <v>8</v>
      </c>
      <c r="I162" s="49">
        <v>9</v>
      </c>
      <c r="J162" s="49">
        <v>10</v>
      </c>
      <c r="K162" s="49">
        <v>11</v>
      </c>
      <c r="L162" s="49">
        <v>12</v>
      </c>
      <c r="M162" s="49">
        <v>13</v>
      </c>
      <c r="N162" s="49">
        <v>14</v>
      </c>
      <c r="O162" s="49">
        <v>15</v>
      </c>
    </row>
    <row r="163" spans="1:15" x14ac:dyDescent="0.3">
      <c r="A163" s="312" t="s">
        <v>953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</row>
    <row r="164" spans="1:15" x14ac:dyDescent="0.3">
      <c r="A164" s="66" t="s">
        <v>320</v>
      </c>
      <c r="B164" s="293" t="s">
        <v>945</v>
      </c>
      <c r="C164" s="294">
        <v>25</v>
      </c>
      <c r="D164" s="296">
        <v>1.68</v>
      </c>
      <c r="E164" s="296">
        <v>4.03</v>
      </c>
      <c r="F164" s="296">
        <v>10.93</v>
      </c>
      <c r="G164" s="297">
        <v>87.7</v>
      </c>
      <c r="H164" s="54"/>
      <c r="I164" s="54"/>
      <c r="J164" s="50">
        <v>45</v>
      </c>
      <c r="K164" s="53">
        <v>0.1</v>
      </c>
      <c r="L164" s="53">
        <v>2.4</v>
      </c>
      <c r="M164" s="50">
        <v>3</v>
      </c>
      <c r="N164" s="52">
        <v>0.05</v>
      </c>
      <c r="O164" s="52">
        <v>0.02</v>
      </c>
    </row>
    <row r="165" spans="1:15" x14ac:dyDescent="0.3">
      <c r="A165" s="66" t="s">
        <v>321</v>
      </c>
      <c r="B165" s="51" t="s">
        <v>80</v>
      </c>
      <c r="C165" s="50">
        <v>15</v>
      </c>
      <c r="D165" s="52">
        <v>3.48</v>
      </c>
      <c r="E165" s="52">
        <v>4.43</v>
      </c>
      <c r="F165" s="54"/>
      <c r="G165" s="53">
        <v>54.6</v>
      </c>
      <c r="H165" s="52">
        <v>0.01</v>
      </c>
      <c r="I165" s="52">
        <v>0.11</v>
      </c>
      <c r="J165" s="53">
        <v>43.2</v>
      </c>
      <c r="K165" s="52">
        <v>0.08</v>
      </c>
      <c r="L165" s="50">
        <v>132</v>
      </c>
      <c r="M165" s="50">
        <v>75</v>
      </c>
      <c r="N165" s="52">
        <v>5.25</v>
      </c>
      <c r="O165" s="52">
        <v>0.15</v>
      </c>
    </row>
    <row r="166" spans="1:15" x14ac:dyDescent="0.3">
      <c r="A166" s="66" t="s">
        <v>322</v>
      </c>
      <c r="B166" s="51" t="s">
        <v>168</v>
      </c>
      <c r="C166" s="50">
        <v>40</v>
      </c>
      <c r="D166" s="52">
        <v>5.08</v>
      </c>
      <c r="E166" s="53">
        <v>4.5999999999999996</v>
      </c>
      <c r="F166" s="52">
        <v>0.28000000000000003</v>
      </c>
      <c r="G166" s="53">
        <v>62.8</v>
      </c>
      <c r="H166" s="52">
        <v>0.03</v>
      </c>
      <c r="I166" s="54"/>
      <c r="J166" s="50">
        <v>104</v>
      </c>
      <c r="K166" s="52">
        <v>0.24</v>
      </c>
      <c r="L166" s="50">
        <v>22</v>
      </c>
      <c r="M166" s="53">
        <v>76.8</v>
      </c>
      <c r="N166" s="53">
        <v>4.8</v>
      </c>
      <c r="O166" s="50">
        <v>1</v>
      </c>
    </row>
    <row r="167" spans="1:15" x14ac:dyDescent="0.3">
      <c r="A167" s="66" t="s">
        <v>356</v>
      </c>
      <c r="B167" s="51" t="s">
        <v>193</v>
      </c>
      <c r="C167" s="50">
        <v>210</v>
      </c>
      <c r="D167" s="52">
        <v>6.11</v>
      </c>
      <c r="E167" s="52">
        <v>6.89</v>
      </c>
      <c r="F167" s="52">
        <v>38.840000000000003</v>
      </c>
      <c r="G167" s="52">
        <v>242.54</v>
      </c>
      <c r="H167" s="52">
        <v>0.13</v>
      </c>
      <c r="I167" s="53">
        <v>1.3</v>
      </c>
      <c r="J167" s="52">
        <v>45.07</v>
      </c>
      <c r="K167" s="52">
        <v>0.26</v>
      </c>
      <c r="L167" s="52">
        <v>127.78</v>
      </c>
      <c r="M167" s="52">
        <v>156.77000000000001</v>
      </c>
      <c r="N167" s="53">
        <v>36.799999999999997</v>
      </c>
      <c r="O167" s="53">
        <v>0.8</v>
      </c>
    </row>
    <row r="168" spans="1:15" x14ac:dyDescent="0.3">
      <c r="A168" s="67" t="s">
        <v>324</v>
      </c>
      <c r="B168" s="51" t="s">
        <v>101</v>
      </c>
      <c r="C168" s="50">
        <v>200</v>
      </c>
      <c r="D168" s="52">
        <v>0.25</v>
      </c>
      <c r="E168" s="52">
        <v>0.06</v>
      </c>
      <c r="F168" s="52">
        <v>11.62</v>
      </c>
      <c r="G168" s="52">
        <v>48.63</v>
      </c>
      <c r="H168" s="54"/>
      <c r="I168" s="52">
        <v>1.1499999999999999</v>
      </c>
      <c r="J168" s="52">
        <v>1.06</v>
      </c>
      <c r="K168" s="52">
        <v>7.0000000000000007E-2</v>
      </c>
      <c r="L168" s="52">
        <v>7.03</v>
      </c>
      <c r="M168" s="52">
        <v>9.36</v>
      </c>
      <c r="N168" s="52">
        <v>4.8899999999999997</v>
      </c>
      <c r="O168" s="52">
        <v>0.88</v>
      </c>
    </row>
    <row r="169" spans="1:15" x14ac:dyDescent="0.3">
      <c r="A169" s="67"/>
      <c r="B169" s="293" t="s">
        <v>244</v>
      </c>
      <c r="C169" s="294">
        <v>20</v>
      </c>
      <c r="D169" s="296">
        <v>1.58</v>
      </c>
      <c r="E169" s="297">
        <v>0.2</v>
      </c>
      <c r="F169" s="296">
        <v>9.66</v>
      </c>
      <c r="G169" s="294">
        <v>47</v>
      </c>
      <c r="H169" s="52">
        <v>0.06</v>
      </c>
      <c r="I169" s="54"/>
      <c r="J169" s="54"/>
      <c r="K169" s="52">
        <v>0.52</v>
      </c>
      <c r="L169" s="53">
        <v>9.1999999999999993</v>
      </c>
      <c r="M169" s="53">
        <v>34.799999999999997</v>
      </c>
      <c r="N169" s="53">
        <v>13.2</v>
      </c>
      <c r="O169" s="53">
        <v>0.8</v>
      </c>
    </row>
    <row r="170" spans="1:15" x14ac:dyDescent="0.3">
      <c r="A170" s="66" t="s">
        <v>325</v>
      </c>
      <c r="B170" s="51" t="s">
        <v>90</v>
      </c>
      <c r="C170" s="50">
        <v>100</v>
      </c>
      <c r="D170" s="53">
        <v>0.4</v>
      </c>
      <c r="E170" s="53">
        <v>0.3</v>
      </c>
      <c r="F170" s="53">
        <v>10.3</v>
      </c>
      <c r="G170" s="50">
        <v>47</v>
      </c>
      <c r="H170" s="52">
        <v>0.02</v>
      </c>
      <c r="I170" s="50">
        <v>5</v>
      </c>
      <c r="J170" s="50">
        <v>2</v>
      </c>
      <c r="K170" s="53">
        <v>0.4</v>
      </c>
      <c r="L170" s="50">
        <v>19</v>
      </c>
      <c r="M170" s="50">
        <v>16</v>
      </c>
      <c r="N170" s="50">
        <v>12</v>
      </c>
      <c r="O170" s="53">
        <v>2.2999999999999998</v>
      </c>
    </row>
    <row r="171" spans="1:15" x14ac:dyDescent="0.3">
      <c r="A171" s="313" t="s">
        <v>82</v>
      </c>
      <c r="B171" s="313"/>
      <c r="C171" s="49">
        <v>615</v>
      </c>
      <c r="D171" s="52">
        <v>18.559999999999999</v>
      </c>
      <c r="E171" s="52">
        <v>23.93</v>
      </c>
      <c r="F171" s="52">
        <v>80.489999999999995</v>
      </c>
      <c r="G171" s="52">
        <v>615.66999999999996</v>
      </c>
      <c r="H171" s="52">
        <v>0.25</v>
      </c>
      <c r="I171" s="52">
        <v>7.56</v>
      </c>
      <c r="J171" s="52">
        <v>240.33</v>
      </c>
      <c r="K171" s="52">
        <v>1.67</v>
      </c>
      <c r="L171" s="52">
        <v>319.41000000000003</v>
      </c>
      <c r="M171" s="52">
        <v>371.73</v>
      </c>
      <c r="N171" s="52">
        <v>76.989999999999995</v>
      </c>
      <c r="O171" s="52">
        <v>5.95</v>
      </c>
    </row>
    <row r="172" spans="1:15" x14ac:dyDescent="0.3">
      <c r="A172" s="312" t="s">
        <v>18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</row>
    <row r="173" spans="1:15" x14ac:dyDescent="0.3">
      <c r="A173" s="66" t="s">
        <v>357</v>
      </c>
      <c r="B173" s="51" t="s">
        <v>279</v>
      </c>
      <c r="C173" s="50">
        <v>60</v>
      </c>
      <c r="D173" s="53">
        <v>3.7</v>
      </c>
      <c r="E173" s="52">
        <v>3.47</v>
      </c>
      <c r="F173" s="52">
        <v>5.87</v>
      </c>
      <c r="G173" s="52">
        <v>69.81</v>
      </c>
      <c r="H173" s="52">
        <v>0.08</v>
      </c>
      <c r="I173" s="52">
        <v>7.38</v>
      </c>
      <c r="J173" s="52">
        <v>107.81</v>
      </c>
      <c r="K173" s="52">
        <v>1.73</v>
      </c>
      <c r="L173" s="52">
        <v>14.89</v>
      </c>
      <c r="M173" s="52">
        <v>64.72</v>
      </c>
      <c r="N173" s="52">
        <v>25.15</v>
      </c>
      <c r="O173" s="52">
        <v>0.57999999999999996</v>
      </c>
    </row>
    <row r="174" spans="1:15" ht="33" x14ac:dyDescent="0.3">
      <c r="A174" s="67" t="s">
        <v>358</v>
      </c>
      <c r="B174" s="51" t="s">
        <v>280</v>
      </c>
      <c r="C174" s="50">
        <v>215</v>
      </c>
      <c r="D174" s="53">
        <v>6.5600000000000005</v>
      </c>
      <c r="E174" s="52">
        <v>7.98</v>
      </c>
      <c r="F174" s="52">
        <v>15.42</v>
      </c>
      <c r="G174" s="52">
        <v>160.09</v>
      </c>
      <c r="H174" s="53">
        <v>0.4</v>
      </c>
      <c r="I174" s="53">
        <v>9.6399999999999988</v>
      </c>
      <c r="J174" s="52">
        <v>170.32000000000002</v>
      </c>
      <c r="K174" s="52">
        <v>1.56</v>
      </c>
      <c r="L174" s="52">
        <v>28.54</v>
      </c>
      <c r="M174" s="52">
        <v>104.19</v>
      </c>
      <c r="N174" s="52">
        <v>31.77</v>
      </c>
      <c r="O174" s="52">
        <v>1.9100000000000001</v>
      </c>
    </row>
    <row r="175" spans="1:15" ht="33" x14ac:dyDescent="0.3">
      <c r="A175" s="67" t="s">
        <v>359</v>
      </c>
      <c r="B175" s="51" t="s">
        <v>281</v>
      </c>
      <c r="C175" s="50">
        <v>120</v>
      </c>
      <c r="D175" s="53">
        <v>15.92</v>
      </c>
      <c r="E175" s="52">
        <v>14.91</v>
      </c>
      <c r="F175" s="52">
        <v>13.99</v>
      </c>
      <c r="G175" s="52">
        <v>254.41</v>
      </c>
      <c r="H175" s="52">
        <v>0.53</v>
      </c>
      <c r="I175" s="52">
        <v>2.98</v>
      </c>
      <c r="J175" s="54">
        <v>8</v>
      </c>
      <c r="K175" s="52">
        <v>1.02</v>
      </c>
      <c r="L175" s="52">
        <v>24.979999999999997</v>
      </c>
      <c r="M175" s="52">
        <v>178.16</v>
      </c>
      <c r="N175" s="52">
        <v>30.759999999999998</v>
      </c>
      <c r="O175" s="52">
        <v>2.5299999999999998</v>
      </c>
    </row>
    <row r="176" spans="1:15" x14ac:dyDescent="0.3">
      <c r="A176" s="66" t="s">
        <v>328</v>
      </c>
      <c r="B176" s="51" t="s">
        <v>83</v>
      </c>
      <c r="C176" s="50">
        <v>150</v>
      </c>
      <c r="D176" s="52">
        <v>6.96</v>
      </c>
      <c r="E176" s="52">
        <v>4.72</v>
      </c>
      <c r="F176" s="52">
        <v>31.46</v>
      </c>
      <c r="G176" s="52">
        <v>195.84</v>
      </c>
      <c r="H176" s="52">
        <v>0.24</v>
      </c>
      <c r="I176" s="54"/>
      <c r="J176" s="53">
        <v>19.100000000000001</v>
      </c>
      <c r="K176" s="52">
        <v>0.48</v>
      </c>
      <c r="L176" s="53">
        <v>12.7</v>
      </c>
      <c r="M176" s="52">
        <v>165.25</v>
      </c>
      <c r="N176" s="52">
        <v>110.06</v>
      </c>
      <c r="O176" s="53">
        <v>3.7</v>
      </c>
    </row>
    <row r="177" spans="1:15" x14ac:dyDescent="0.3">
      <c r="A177" s="67" t="s">
        <v>360</v>
      </c>
      <c r="B177" s="51" t="s">
        <v>102</v>
      </c>
      <c r="C177" s="50">
        <v>200</v>
      </c>
      <c r="D177" s="52">
        <v>0.78</v>
      </c>
      <c r="E177" s="52">
        <v>0.05</v>
      </c>
      <c r="F177" s="52">
        <v>18.63</v>
      </c>
      <c r="G177" s="52">
        <v>78.69</v>
      </c>
      <c r="H177" s="52">
        <v>0.02</v>
      </c>
      <c r="I177" s="53">
        <v>0.6</v>
      </c>
      <c r="J177" s="52">
        <v>87.45</v>
      </c>
      <c r="K177" s="52">
        <v>0.83</v>
      </c>
      <c r="L177" s="52">
        <v>24.33</v>
      </c>
      <c r="M177" s="53">
        <v>21.9</v>
      </c>
      <c r="N177" s="52">
        <v>15.75</v>
      </c>
      <c r="O177" s="52">
        <v>0.51</v>
      </c>
    </row>
    <row r="178" spans="1:15" x14ac:dyDescent="0.3">
      <c r="A178" s="67"/>
      <c r="B178" s="51" t="s">
        <v>244</v>
      </c>
      <c r="C178" s="50">
        <v>20</v>
      </c>
      <c r="D178" s="52">
        <v>1.58</v>
      </c>
      <c r="E178" s="53">
        <v>0.2</v>
      </c>
      <c r="F178" s="52">
        <v>9.66</v>
      </c>
      <c r="G178" s="50">
        <v>47</v>
      </c>
      <c r="H178" s="52">
        <v>0.03</v>
      </c>
      <c r="I178" s="54"/>
      <c r="J178" s="54"/>
      <c r="K178" s="52">
        <v>0.26</v>
      </c>
      <c r="L178" s="53">
        <v>4.5999999999999996</v>
      </c>
      <c r="M178" s="53">
        <v>17.399999999999999</v>
      </c>
      <c r="N178" s="53">
        <v>6.6</v>
      </c>
      <c r="O178" s="53">
        <v>0.4</v>
      </c>
    </row>
    <row r="179" spans="1:15" x14ac:dyDescent="0.3">
      <c r="A179" s="67"/>
      <c r="B179" s="51" t="s">
        <v>250</v>
      </c>
      <c r="C179" s="50">
        <v>50</v>
      </c>
      <c r="D179" s="53">
        <v>3.3</v>
      </c>
      <c r="E179" s="53">
        <v>0.6</v>
      </c>
      <c r="F179" s="52">
        <v>19.82</v>
      </c>
      <c r="G179" s="50">
        <v>99</v>
      </c>
      <c r="H179" s="52">
        <v>0.09</v>
      </c>
      <c r="I179" s="54"/>
      <c r="J179" s="54"/>
      <c r="K179" s="53">
        <v>0.7</v>
      </c>
      <c r="L179" s="53">
        <v>14.5</v>
      </c>
      <c r="M179" s="50">
        <v>75</v>
      </c>
      <c r="N179" s="53">
        <v>23.5</v>
      </c>
      <c r="O179" s="52">
        <v>1.95</v>
      </c>
    </row>
    <row r="180" spans="1:15" x14ac:dyDescent="0.3">
      <c r="A180" s="66" t="s">
        <v>325</v>
      </c>
      <c r="B180" s="51" t="s">
        <v>81</v>
      </c>
      <c r="C180" s="50">
        <v>100</v>
      </c>
      <c r="D180" s="53">
        <v>0.4</v>
      </c>
      <c r="E180" s="53">
        <v>0.4</v>
      </c>
      <c r="F180" s="50">
        <v>9.8000000000000007</v>
      </c>
      <c r="G180" s="50">
        <v>47</v>
      </c>
      <c r="H180" s="52">
        <v>0.03</v>
      </c>
      <c r="I180" s="50">
        <v>10</v>
      </c>
      <c r="J180" s="54">
        <v>5</v>
      </c>
      <c r="K180" s="53">
        <v>0.2</v>
      </c>
      <c r="L180" s="50">
        <v>16</v>
      </c>
      <c r="M180" s="50">
        <v>11</v>
      </c>
      <c r="N180" s="50">
        <v>9</v>
      </c>
      <c r="O180" s="53">
        <v>2.2000000000000002</v>
      </c>
    </row>
    <row r="181" spans="1:15" x14ac:dyDescent="0.3">
      <c r="A181" s="313" t="s">
        <v>86</v>
      </c>
      <c r="B181" s="313"/>
      <c r="C181" s="49">
        <v>915</v>
      </c>
      <c r="D181" s="52">
        <v>39.200000000000003</v>
      </c>
      <c r="E181" s="52">
        <v>32.33</v>
      </c>
      <c r="F181" s="52">
        <v>124.65</v>
      </c>
      <c r="G181" s="52">
        <v>951.84</v>
      </c>
      <c r="H181" s="52">
        <v>1.42</v>
      </c>
      <c r="I181" s="53">
        <v>30.6</v>
      </c>
      <c r="J181" s="52">
        <v>397.68</v>
      </c>
      <c r="K181" s="52">
        <v>6.78</v>
      </c>
      <c r="L181" s="52">
        <v>140.54</v>
      </c>
      <c r="M181" s="52">
        <v>637.62</v>
      </c>
      <c r="N181" s="52">
        <v>252.59</v>
      </c>
      <c r="O181" s="52">
        <v>13.78</v>
      </c>
    </row>
    <row r="182" spans="1:15" x14ac:dyDescent="0.3">
      <c r="A182" s="312" t="s">
        <v>24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</row>
    <row r="183" spans="1:15" x14ac:dyDescent="0.3">
      <c r="A183" s="66"/>
      <c r="B183" s="298" t="s">
        <v>943</v>
      </c>
      <c r="C183" s="295">
        <v>100</v>
      </c>
      <c r="D183" s="52">
        <v>16.8</v>
      </c>
      <c r="E183" s="52">
        <v>18</v>
      </c>
      <c r="F183" s="52">
        <v>48.5</v>
      </c>
      <c r="G183" s="53">
        <v>406</v>
      </c>
      <c r="H183" s="52">
        <v>7.0000000000000007E-2</v>
      </c>
      <c r="I183" s="52">
        <v>0.23</v>
      </c>
      <c r="J183" s="53">
        <v>65.33</v>
      </c>
      <c r="K183" s="52">
        <v>1.08</v>
      </c>
      <c r="L183" s="53">
        <v>182.56</v>
      </c>
      <c r="M183" s="53">
        <v>148.75</v>
      </c>
      <c r="N183" s="52">
        <v>15.47</v>
      </c>
      <c r="O183" s="50">
        <v>0.65</v>
      </c>
    </row>
    <row r="184" spans="1:15" x14ac:dyDescent="0.3">
      <c r="A184" s="66" t="s">
        <v>324</v>
      </c>
      <c r="B184" s="51" t="s">
        <v>14</v>
      </c>
      <c r="C184" s="50">
        <v>200</v>
      </c>
      <c r="D184" s="52">
        <v>0.26</v>
      </c>
      <c r="E184" s="52">
        <v>0.03</v>
      </c>
      <c r="F184" s="52">
        <v>11.26</v>
      </c>
      <c r="G184" s="52">
        <v>47.79</v>
      </c>
      <c r="H184" s="54"/>
      <c r="I184" s="53">
        <v>2.9</v>
      </c>
      <c r="J184" s="53">
        <v>0.5</v>
      </c>
      <c r="K184" s="52">
        <v>0.01</v>
      </c>
      <c r="L184" s="52">
        <v>8.08</v>
      </c>
      <c r="M184" s="52">
        <v>9.7799999999999994</v>
      </c>
      <c r="N184" s="52">
        <v>5.24</v>
      </c>
      <c r="O184" s="53">
        <v>0.9</v>
      </c>
    </row>
    <row r="185" spans="1:15" s="9" customFormat="1" x14ac:dyDescent="0.3">
      <c r="A185" s="66" t="s">
        <v>325</v>
      </c>
      <c r="B185" s="51" t="s">
        <v>81</v>
      </c>
      <c r="C185" s="50">
        <v>100</v>
      </c>
      <c r="D185" s="53">
        <v>0.4</v>
      </c>
      <c r="E185" s="53">
        <v>0.4</v>
      </c>
      <c r="F185" s="53">
        <v>9.8000000000000007</v>
      </c>
      <c r="G185" s="50">
        <v>47</v>
      </c>
      <c r="H185" s="52">
        <v>0.03</v>
      </c>
      <c r="I185" s="50">
        <v>10</v>
      </c>
      <c r="J185" s="50">
        <v>5</v>
      </c>
      <c r="K185" s="53">
        <v>0.2</v>
      </c>
      <c r="L185" s="50">
        <v>16</v>
      </c>
      <c r="M185" s="50">
        <v>11</v>
      </c>
      <c r="N185" s="50">
        <v>9</v>
      </c>
      <c r="O185" s="53">
        <v>2.2000000000000002</v>
      </c>
    </row>
    <row r="186" spans="1:15" s="9" customFormat="1" x14ac:dyDescent="0.3">
      <c r="A186" s="313" t="s">
        <v>130</v>
      </c>
      <c r="B186" s="313"/>
      <c r="C186" s="49">
        <v>380</v>
      </c>
      <c r="D186" s="52">
        <v>10.15</v>
      </c>
      <c r="E186" s="52">
        <v>13.42</v>
      </c>
      <c r="F186" s="52">
        <v>43.32</v>
      </c>
      <c r="G186" s="52">
        <v>332.69</v>
      </c>
      <c r="H186" s="52">
        <v>0.17</v>
      </c>
      <c r="I186" s="52">
        <v>15.26</v>
      </c>
      <c r="J186" s="53">
        <v>51.3</v>
      </c>
      <c r="K186" s="52">
        <v>1.86</v>
      </c>
      <c r="L186" s="52">
        <v>170.98</v>
      </c>
      <c r="M186" s="52">
        <v>168.98</v>
      </c>
      <c r="N186" s="53">
        <v>32.799999999999997</v>
      </c>
      <c r="O186" s="53">
        <v>4.0999999999999996</v>
      </c>
    </row>
    <row r="187" spans="1:15" s="9" customFormat="1" x14ac:dyDescent="0.3">
      <c r="A187" s="313" t="s">
        <v>88</v>
      </c>
      <c r="B187" s="313"/>
      <c r="C187" s="55">
        <v>1910</v>
      </c>
      <c r="D187" s="52">
        <v>67.91</v>
      </c>
      <c r="E187" s="52">
        <v>69.680000000000007</v>
      </c>
      <c r="F187" s="52">
        <v>248.46</v>
      </c>
      <c r="G187" s="53">
        <v>1900.2</v>
      </c>
      <c r="H187" s="52">
        <v>1.84</v>
      </c>
      <c r="I187" s="52">
        <v>53.42</v>
      </c>
      <c r="J187" s="52">
        <v>689.31</v>
      </c>
      <c r="K187" s="52">
        <v>10.31</v>
      </c>
      <c r="L187" s="52">
        <v>630.92999999999995</v>
      </c>
      <c r="M187" s="52">
        <v>1178.33</v>
      </c>
      <c r="N187" s="52">
        <v>362.38</v>
      </c>
      <c r="O187" s="52">
        <v>23.83</v>
      </c>
    </row>
    <row r="188" spans="1:15" s="9" customFormat="1" x14ac:dyDescent="0.3">
      <c r="A188" s="63" t="s">
        <v>120</v>
      </c>
      <c r="B188" s="10" t="s">
        <v>121</v>
      </c>
      <c r="C188" s="11"/>
      <c r="D188" s="11"/>
      <c r="E188" s="11"/>
      <c r="F188" s="11"/>
      <c r="G188" s="11"/>
      <c r="H188" s="311"/>
      <c r="I188" s="311"/>
      <c r="J188" s="314"/>
      <c r="K188" s="314"/>
      <c r="L188" s="314"/>
      <c r="M188" s="314"/>
      <c r="N188" s="314"/>
      <c r="O188" s="314"/>
    </row>
    <row r="189" spans="1:15" s="9" customFormat="1" x14ac:dyDescent="0.3">
      <c r="A189" s="63" t="s">
        <v>122</v>
      </c>
      <c r="B189" s="10" t="s">
        <v>735</v>
      </c>
      <c r="C189" s="11"/>
      <c r="D189" s="11"/>
      <c r="E189" s="11"/>
      <c r="F189" s="11"/>
      <c r="G189" s="11"/>
      <c r="H189" s="311"/>
      <c r="I189" s="311"/>
      <c r="J189" s="310"/>
      <c r="K189" s="310"/>
      <c r="L189" s="310"/>
      <c r="M189" s="310"/>
      <c r="N189" s="310"/>
      <c r="O189" s="310"/>
    </row>
    <row r="190" spans="1:15" s="9" customFormat="1" x14ac:dyDescent="0.3">
      <c r="A190" s="64" t="s">
        <v>57</v>
      </c>
      <c r="B190" s="12" t="s">
        <v>89</v>
      </c>
      <c r="C190" s="13"/>
      <c r="D190" s="13"/>
      <c r="E190" s="13"/>
      <c r="F190" s="11"/>
      <c r="G190" s="11"/>
      <c r="H190" s="84"/>
      <c r="I190" s="84"/>
      <c r="J190" s="83"/>
      <c r="K190" s="83"/>
      <c r="L190" s="83"/>
      <c r="M190" s="83"/>
      <c r="N190" s="83"/>
      <c r="O190" s="83"/>
    </row>
    <row r="191" spans="1:15" s="9" customFormat="1" x14ac:dyDescent="0.3">
      <c r="A191" s="65" t="s">
        <v>59</v>
      </c>
      <c r="B191" s="14">
        <v>2</v>
      </c>
      <c r="C191" s="15"/>
      <c r="D191" s="11"/>
      <c r="E191" s="11"/>
      <c r="F191" s="11"/>
      <c r="G191" s="11"/>
      <c r="H191" s="84"/>
      <c r="I191" s="84"/>
      <c r="J191" s="83"/>
      <c r="K191" s="83"/>
      <c r="L191" s="83"/>
      <c r="M191" s="83"/>
      <c r="N191" s="83"/>
      <c r="O191" s="83"/>
    </row>
    <row r="192" spans="1:15" x14ac:dyDescent="0.3">
      <c r="A192" s="308" t="s">
        <v>60</v>
      </c>
      <c r="B192" s="308" t="s">
        <v>61</v>
      </c>
      <c r="C192" s="308" t="s">
        <v>62</v>
      </c>
      <c r="D192" s="315" t="s">
        <v>63</v>
      </c>
      <c r="E192" s="315"/>
      <c r="F192" s="315"/>
      <c r="G192" s="308" t="s">
        <v>64</v>
      </c>
      <c r="H192" s="315" t="s">
        <v>65</v>
      </c>
      <c r="I192" s="315"/>
      <c r="J192" s="315"/>
      <c r="K192" s="315"/>
      <c r="L192" s="315" t="s">
        <v>66</v>
      </c>
      <c r="M192" s="315"/>
      <c r="N192" s="315"/>
      <c r="O192" s="315"/>
    </row>
    <row r="193" spans="1:15" x14ac:dyDescent="0.3">
      <c r="A193" s="316"/>
      <c r="B193" s="309"/>
      <c r="C193" s="316"/>
      <c r="D193" s="85" t="s">
        <v>67</v>
      </c>
      <c r="E193" s="85" t="s">
        <v>68</v>
      </c>
      <c r="F193" s="85" t="s">
        <v>69</v>
      </c>
      <c r="G193" s="316"/>
      <c r="H193" s="85" t="s">
        <v>70</v>
      </c>
      <c r="I193" s="85" t="s">
        <v>71</v>
      </c>
      <c r="J193" s="85" t="s">
        <v>72</v>
      </c>
      <c r="K193" s="85" t="s">
        <v>73</v>
      </c>
      <c r="L193" s="85" t="s">
        <v>74</v>
      </c>
      <c r="M193" s="85" t="s">
        <v>75</v>
      </c>
      <c r="N193" s="85" t="s">
        <v>76</v>
      </c>
      <c r="O193" s="85" t="s">
        <v>77</v>
      </c>
    </row>
    <row r="194" spans="1:15" x14ac:dyDescent="0.3">
      <c r="A194" s="66">
        <v>1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</row>
    <row r="195" spans="1:15" x14ac:dyDescent="0.3">
      <c r="A195" s="312" t="s">
        <v>954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</row>
    <row r="196" spans="1:15" x14ac:dyDescent="0.3">
      <c r="A196" s="66" t="s">
        <v>320</v>
      </c>
      <c r="B196" s="51" t="s">
        <v>79</v>
      </c>
      <c r="C196" s="50">
        <v>10</v>
      </c>
      <c r="D196" s="52">
        <v>0.08</v>
      </c>
      <c r="E196" s="52">
        <v>7.25</v>
      </c>
      <c r="F196" s="52">
        <v>0.13</v>
      </c>
      <c r="G196" s="53">
        <v>66.099999999999994</v>
      </c>
      <c r="H196" s="54"/>
      <c r="I196" s="54"/>
      <c r="J196" s="50">
        <v>45</v>
      </c>
      <c r="K196" s="53">
        <v>0.1</v>
      </c>
      <c r="L196" s="53">
        <v>2.4</v>
      </c>
      <c r="M196" s="50">
        <v>3</v>
      </c>
      <c r="N196" s="52">
        <v>0.05</v>
      </c>
      <c r="O196" s="52">
        <v>0.02</v>
      </c>
    </row>
    <row r="197" spans="1:15" ht="33" x14ac:dyDescent="0.3">
      <c r="A197" s="67" t="s">
        <v>371</v>
      </c>
      <c r="B197" s="293" t="s">
        <v>302</v>
      </c>
      <c r="C197" s="50">
        <v>180</v>
      </c>
      <c r="D197" s="52">
        <v>24</v>
      </c>
      <c r="E197" s="52">
        <v>13.49</v>
      </c>
      <c r="F197" s="52">
        <v>29.080000000000002</v>
      </c>
      <c r="G197" s="52">
        <v>338.90999999999997</v>
      </c>
      <c r="H197" s="53">
        <v>0.09</v>
      </c>
      <c r="I197" s="52">
        <v>4.4800000000000004</v>
      </c>
      <c r="J197" s="53">
        <v>91.3</v>
      </c>
      <c r="K197" s="52">
        <v>0.61</v>
      </c>
      <c r="L197" s="52">
        <v>219.04</v>
      </c>
      <c r="M197" s="52">
        <v>301.81</v>
      </c>
      <c r="N197" s="52">
        <v>40</v>
      </c>
      <c r="O197" s="52">
        <v>1.1000000000000001</v>
      </c>
    </row>
    <row r="198" spans="1:15" x14ac:dyDescent="0.3">
      <c r="A198" s="66" t="s">
        <v>332</v>
      </c>
      <c r="B198" s="51" t="s">
        <v>46</v>
      </c>
      <c r="C198" s="50">
        <v>200</v>
      </c>
      <c r="D198" s="52">
        <v>1.82</v>
      </c>
      <c r="E198" s="52">
        <v>1.42</v>
      </c>
      <c r="F198" s="52">
        <v>13.74</v>
      </c>
      <c r="G198" s="52">
        <v>75.650000000000006</v>
      </c>
      <c r="H198" s="52">
        <v>0.02</v>
      </c>
      <c r="I198" s="52">
        <v>0.83</v>
      </c>
      <c r="J198" s="52">
        <v>12.82</v>
      </c>
      <c r="K198" s="52">
        <v>0.06</v>
      </c>
      <c r="L198" s="52">
        <v>72.48</v>
      </c>
      <c r="M198" s="52">
        <v>58.64</v>
      </c>
      <c r="N198" s="52">
        <v>12.24</v>
      </c>
      <c r="O198" s="52">
        <v>0.91</v>
      </c>
    </row>
    <row r="199" spans="1:15" x14ac:dyDescent="0.3">
      <c r="A199" s="67"/>
      <c r="B199" s="298" t="s">
        <v>955</v>
      </c>
      <c r="C199" s="295">
        <v>60</v>
      </c>
      <c r="D199" s="299">
        <v>2.7</v>
      </c>
      <c r="E199" s="299">
        <v>4.68</v>
      </c>
      <c r="F199" s="299">
        <v>32.04</v>
      </c>
      <c r="G199" s="299">
        <v>180</v>
      </c>
      <c r="H199" s="52">
        <v>0.08</v>
      </c>
      <c r="I199" s="52">
        <v>0.15</v>
      </c>
      <c r="J199" s="52">
        <v>7.08</v>
      </c>
      <c r="K199" s="52">
        <v>1.28</v>
      </c>
      <c r="L199" s="52">
        <v>23.26</v>
      </c>
      <c r="M199" s="52">
        <v>51.14</v>
      </c>
      <c r="N199" s="52">
        <v>9.02</v>
      </c>
      <c r="O199" s="52">
        <v>0.64</v>
      </c>
    </row>
    <row r="200" spans="1:15" x14ac:dyDescent="0.3">
      <c r="A200" s="67" t="s">
        <v>325</v>
      </c>
      <c r="B200" s="51" t="s">
        <v>81</v>
      </c>
      <c r="C200" s="50">
        <v>100</v>
      </c>
      <c r="D200" s="52">
        <v>0.4</v>
      </c>
      <c r="E200" s="53">
        <v>0.4</v>
      </c>
      <c r="F200" s="52">
        <v>9.8000000000000007</v>
      </c>
      <c r="G200" s="53">
        <v>47</v>
      </c>
      <c r="H200" s="52">
        <v>0.03</v>
      </c>
      <c r="I200" s="50">
        <v>10</v>
      </c>
      <c r="J200" s="50">
        <v>5</v>
      </c>
      <c r="K200" s="53">
        <v>0.2</v>
      </c>
      <c r="L200" s="50">
        <v>16</v>
      </c>
      <c r="M200" s="53">
        <v>11</v>
      </c>
      <c r="N200" s="53">
        <v>9</v>
      </c>
      <c r="O200" s="52">
        <v>2.2000000000000002</v>
      </c>
    </row>
    <row r="201" spans="1:15" x14ac:dyDescent="0.3">
      <c r="A201" s="313" t="s">
        <v>82</v>
      </c>
      <c r="B201" s="313"/>
      <c r="C201" s="49">
        <v>540</v>
      </c>
      <c r="D201" s="52">
        <v>33.869999999999997</v>
      </c>
      <c r="E201" s="52">
        <v>26.33</v>
      </c>
      <c r="F201" s="52">
        <v>82.22</v>
      </c>
      <c r="G201" s="52">
        <v>709.17</v>
      </c>
      <c r="H201" s="52">
        <v>0.24</v>
      </c>
      <c r="I201" s="52">
        <v>11.73</v>
      </c>
      <c r="J201" s="52">
        <v>148.36000000000001</v>
      </c>
      <c r="K201" s="52">
        <v>3.21</v>
      </c>
      <c r="L201" s="52">
        <v>344.98</v>
      </c>
      <c r="M201" s="52">
        <v>444.48</v>
      </c>
      <c r="N201" s="52">
        <v>66.010000000000005</v>
      </c>
      <c r="O201" s="52">
        <v>4.7</v>
      </c>
    </row>
    <row r="202" spans="1:15" x14ac:dyDescent="0.3">
      <c r="A202" s="312" t="s">
        <v>18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</row>
    <row r="203" spans="1:15" x14ac:dyDescent="0.3">
      <c r="A203" s="66" t="s">
        <v>384</v>
      </c>
      <c r="B203" s="51" t="s">
        <v>310</v>
      </c>
      <c r="C203" s="50">
        <v>60</v>
      </c>
      <c r="D203" s="53">
        <v>0.67</v>
      </c>
      <c r="E203" s="52">
        <v>4.09</v>
      </c>
      <c r="F203" s="52">
        <v>2.2799999999999998</v>
      </c>
      <c r="G203" s="52">
        <v>49.64</v>
      </c>
      <c r="H203" s="52">
        <v>0.03</v>
      </c>
      <c r="I203" s="52">
        <v>39.1</v>
      </c>
      <c r="J203" s="52">
        <v>106.19</v>
      </c>
      <c r="K203" s="52">
        <v>2.1800000000000002</v>
      </c>
      <c r="L203" s="53">
        <v>14.26</v>
      </c>
      <c r="M203" s="52">
        <v>13.73</v>
      </c>
      <c r="N203" s="52">
        <v>9.51</v>
      </c>
      <c r="O203" s="52">
        <v>0.47</v>
      </c>
    </row>
    <row r="204" spans="1:15" ht="33" x14ac:dyDescent="0.3">
      <c r="A204" s="67" t="s">
        <v>362</v>
      </c>
      <c r="B204" s="51" t="s">
        <v>217</v>
      </c>
      <c r="C204" s="50">
        <v>220</v>
      </c>
      <c r="D204" s="52">
        <v>6.14</v>
      </c>
      <c r="E204" s="52">
        <v>6.76</v>
      </c>
      <c r="F204" s="52">
        <v>14.74</v>
      </c>
      <c r="G204" s="52">
        <v>144.69</v>
      </c>
      <c r="H204" s="52">
        <v>0.15</v>
      </c>
      <c r="I204" s="52">
        <v>18.14</v>
      </c>
      <c r="J204" s="50">
        <v>171</v>
      </c>
      <c r="K204" s="52">
        <v>2.65</v>
      </c>
      <c r="L204" s="52">
        <v>19.690000000000001</v>
      </c>
      <c r="M204" s="52">
        <v>100.55</v>
      </c>
      <c r="N204" s="52">
        <v>29.71</v>
      </c>
      <c r="O204" s="52">
        <v>1.04</v>
      </c>
    </row>
    <row r="205" spans="1:15" x14ac:dyDescent="0.3">
      <c r="A205" s="67" t="s">
        <v>363</v>
      </c>
      <c r="B205" s="51" t="s">
        <v>203</v>
      </c>
      <c r="C205" s="50">
        <v>240</v>
      </c>
      <c r="D205" s="52">
        <v>23.98</v>
      </c>
      <c r="E205" s="52">
        <v>16.36</v>
      </c>
      <c r="F205" s="52">
        <v>40.69</v>
      </c>
      <c r="G205" s="52">
        <v>402.06</v>
      </c>
      <c r="H205" s="52">
        <v>0.16</v>
      </c>
      <c r="I205" s="53">
        <v>3.2</v>
      </c>
      <c r="J205" s="53">
        <v>775.4</v>
      </c>
      <c r="K205" s="52">
        <v>3.46</v>
      </c>
      <c r="L205" s="52">
        <v>28.19</v>
      </c>
      <c r="M205" s="52">
        <v>283.11</v>
      </c>
      <c r="N205" s="52">
        <v>61.13</v>
      </c>
      <c r="O205" s="52">
        <v>1.66</v>
      </c>
    </row>
    <row r="206" spans="1:15" x14ac:dyDescent="0.3">
      <c r="A206" s="71" t="s">
        <v>349</v>
      </c>
      <c r="B206" s="51" t="s">
        <v>104</v>
      </c>
      <c r="C206" s="50">
        <v>200</v>
      </c>
      <c r="D206" s="52">
        <v>0.49</v>
      </c>
      <c r="E206" s="52">
        <v>0.16</v>
      </c>
      <c r="F206" s="52">
        <v>21.67</v>
      </c>
      <c r="G206" s="52">
        <v>93.99</v>
      </c>
      <c r="H206" s="52">
        <v>0.02</v>
      </c>
      <c r="I206" s="52">
        <v>84.59</v>
      </c>
      <c r="J206" s="52">
        <v>69.459999999999994</v>
      </c>
      <c r="K206" s="52">
        <v>0.36</v>
      </c>
      <c r="L206" s="52">
        <v>12.16</v>
      </c>
      <c r="M206" s="52">
        <v>12.32</v>
      </c>
      <c r="N206" s="52">
        <v>4.9800000000000004</v>
      </c>
      <c r="O206" s="52">
        <v>0.54</v>
      </c>
    </row>
    <row r="207" spans="1:15" x14ac:dyDescent="0.3">
      <c r="A207" s="67"/>
      <c r="B207" s="51" t="s">
        <v>244</v>
      </c>
      <c r="C207" s="50">
        <v>20</v>
      </c>
      <c r="D207" s="52">
        <v>1.58</v>
      </c>
      <c r="E207" s="53">
        <v>0.2</v>
      </c>
      <c r="F207" s="52">
        <v>9.66</v>
      </c>
      <c r="G207" s="50">
        <v>47</v>
      </c>
      <c r="H207" s="52">
        <v>0.03</v>
      </c>
      <c r="I207" s="54"/>
      <c r="J207" s="54"/>
      <c r="K207" s="52">
        <v>0.26</v>
      </c>
      <c r="L207" s="53">
        <v>4.5999999999999996</v>
      </c>
      <c r="M207" s="53">
        <v>17.399999999999999</v>
      </c>
      <c r="N207" s="53">
        <v>6.6</v>
      </c>
      <c r="O207" s="53">
        <v>0.4</v>
      </c>
    </row>
    <row r="208" spans="1:15" x14ac:dyDescent="0.3">
      <c r="A208" s="67"/>
      <c r="B208" s="51" t="s">
        <v>250</v>
      </c>
      <c r="C208" s="50">
        <v>50</v>
      </c>
      <c r="D208" s="53">
        <v>3.3</v>
      </c>
      <c r="E208" s="53">
        <v>0.6</v>
      </c>
      <c r="F208" s="52">
        <v>19.82</v>
      </c>
      <c r="G208" s="50">
        <v>99</v>
      </c>
      <c r="H208" s="52">
        <v>0.09</v>
      </c>
      <c r="I208" s="54"/>
      <c r="J208" s="54"/>
      <c r="K208" s="53">
        <v>0.7</v>
      </c>
      <c r="L208" s="53">
        <v>14.5</v>
      </c>
      <c r="M208" s="50">
        <v>75</v>
      </c>
      <c r="N208" s="53">
        <v>23.5</v>
      </c>
      <c r="O208" s="52">
        <v>1.95</v>
      </c>
    </row>
    <row r="209" spans="1:15" x14ac:dyDescent="0.3">
      <c r="A209" s="66" t="s">
        <v>325</v>
      </c>
      <c r="B209" s="51" t="s">
        <v>90</v>
      </c>
      <c r="C209" s="50">
        <v>100</v>
      </c>
      <c r="D209" s="53">
        <v>0.4</v>
      </c>
      <c r="E209" s="53">
        <v>0.3</v>
      </c>
      <c r="F209" s="53">
        <v>10.3</v>
      </c>
      <c r="G209" s="50">
        <v>47</v>
      </c>
      <c r="H209" s="52">
        <v>0.02</v>
      </c>
      <c r="I209" s="50">
        <v>5</v>
      </c>
      <c r="J209" s="50">
        <v>2</v>
      </c>
      <c r="K209" s="53">
        <v>0.4</v>
      </c>
      <c r="L209" s="50">
        <v>19</v>
      </c>
      <c r="M209" s="50">
        <v>16</v>
      </c>
      <c r="N209" s="50">
        <v>12</v>
      </c>
      <c r="O209" s="53">
        <v>2.2999999999999998</v>
      </c>
    </row>
    <row r="210" spans="1:15" x14ac:dyDescent="0.3">
      <c r="A210" s="313" t="s">
        <v>86</v>
      </c>
      <c r="B210" s="313"/>
      <c r="C210" s="49">
        <v>890</v>
      </c>
      <c r="D210" s="52">
        <v>36.56</v>
      </c>
      <c r="E210" s="52">
        <v>28.47</v>
      </c>
      <c r="F210" s="52">
        <v>119.16</v>
      </c>
      <c r="G210" s="52">
        <v>883.38</v>
      </c>
      <c r="H210" s="52">
        <v>0.5</v>
      </c>
      <c r="I210" s="53">
        <v>150.03</v>
      </c>
      <c r="J210" s="52">
        <v>1124.05</v>
      </c>
      <c r="K210" s="52">
        <v>10.01</v>
      </c>
      <c r="L210" s="52">
        <v>112.4</v>
      </c>
      <c r="M210" s="52">
        <v>518.11</v>
      </c>
      <c r="N210" s="52">
        <v>147.43</v>
      </c>
      <c r="O210" s="52">
        <v>8.36</v>
      </c>
    </row>
    <row r="211" spans="1:15" x14ac:dyDescent="0.3">
      <c r="A211" s="312" t="s">
        <v>24</v>
      </c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</row>
    <row r="212" spans="1:15" x14ac:dyDescent="0.3">
      <c r="A212" s="67" t="s">
        <v>364</v>
      </c>
      <c r="B212" s="51" t="s">
        <v>287</v>
      </c>
      <c r="C212" s="50">
        <v>100</v>
      </c>
      <c r="D212" s="52">
        <v>6.61</v>
      </c>
      <c r="E212" s="52">
        <v>7.17</v>
      </c>
      <c r="F212" s="52">
        <v>44.16</v>
      </c>
      <c r="G212" s="52">
        <v>267.92</v>
      </c>
      <c r="H212" s="52">
        <v>0.09</v>
      </c>
      <c r="I212" s="52">
        <v>1.01</v>
      </c>
      <c r="J212" s="52">
        <v>35.36</v>
      </c>
      <c r="K212" s="52">
        <v>2.36</v>
      </c>
      <c r="L212" s="52">
        <v>105.51</v>
      </c>
      <c r="M212" s="52">
        <v>111.69</v>
      </c>
      <c r="N212" s="52">
        <v>17.010000000000002</v>
      </c>
      <c r="O212" s="52">
        <v>0.66</v>
      </c>
    </row>
    <row r="213" spans="1:15" x14ac:dyDescent="0.3">
      <c r="A213" s="72"/>
      <c r="B213" s="51" t="s">
        <v>288</v>
      </c>
      <c r="C213" s="50">
        <v>200</v>
      </c>
      <c r="D213" s="53">
        <v>6.4</v>
      </c>
      <c r="E213" s="50">
        <v>5</v>
      </c>
      <c r="F213" s="50">
        <v>8</v>
      </c>
      <c r="G213" s="50">
        <v>102</v>
      </c>
      <c r="H213" s="52">
        <v>0.06</v>
      </c>
      <c r="I213" s="53">
        <v>1.6</v>
      </c>
      <c r="J213" s="50">
        <v>44</v>
      </c>
      <c r="K213" s="54"/>
      <c r="L213" s="50">
        <v>236</v>
      </c>
      <c r="M213" s="50">
        <v>192</v>
      </c>
      <c r="N213" s="50">
        <v>32</v>
      </c>
      <c r="O213" s="53">
        <v>0.2</v>
      </c>
    </row>
    <row r="214" spans="1:15" s="9" customFormat="1" x14ac:dyDescent="0.3">
      <c r="A214" s="67" t="s">
        <v>325</v>
      </c>
      <c r="B214" s="51" t="s">
        <v>245</v>
      </c>
      <c r="C214" s="50">
        <v>100</v>
      </c>
      <c r="D214" s="53">
        <v>0.8</v>
      </c>
      <c r="E214" s="53">
        <v>0.4</v>
      </c>
      <c r="F214" s="53">
        <v>8.1</v>
      </c>
      <c r="G214" s="50">
        <v>47</v>
      </c>
      <c r="H214" s="52">
        <v>0.02</v>
      </c>
      <c r="I214" s="50">
        <v>180</v>
      </c>
      <c r="J214" s="50">
        <v>15</v>
      </c>
      <c r="K214" s="53">
        <v>0.3</v>
      </c>
      <c r="L214" s="50">
        <v>40</v>
      </c>
      <c r="M214" s="50">
        <v>34</v>
      </c>
      <c r="N214" s="50">
        <v>25</v>
      </c>
      <c r="O214" s="53">
        <v>0.8</v>
      </c>
    </row>
    <row r="215" spans="1:15" s="9" customFormat="1" x14ac:dyDescent="0.3">
      <c r="A215" s="313" t="s">
        <v>130</v>
      </c>
      <c r="B215" s="313"/>
      <c r="C215" s="49">
        <v>400</v>
      </c>
      <c r="D215" s="52">
        <v>13.81</v>
      </c>
      <c r="E215" s="52">
        <v>12.57</v>
      </c>
      <c r="F215" s="52">
        <v>60.26</v>
      </c>
      <c r="G215" s="52">
        <v>416.92</v>
      </c>
      <c r="H215" s="52">
        <v>0.17</v>
      </c>
      <c r="I215" s="52">
        <v>182.61</v>
      </c>
      <c r="J215" s="52">
        <v>94.36</v>
      </c>
      <c r="K215" s="52">
        <v>2.66</v>
      </c>
      <c r="L215" s="52">
        <v>381.51</v>
      </c>
      <c r="M215" s="52">
        <v>337.69</v>
      </c>
      <c r="N215" s="52">
        <v>74.010000000000005</v>
      </c>
      <c r="O215" s="52">
        <v>1.66</v>
      </c>
    </row>
    <row r="216" spans="1:15" s="9" customFormat="1" x14ac:dyDescent="0.3">
      <c r="A216" s="313" t="s">
        <v>88</v>
      </c>
      <c r="B216" s="313"/>
      <c r="C216" s="55" t="s">
        <v>242</v>
      </c>
      <c r="D216" s="52">
        <v>84.24</v>
      </c>
      <c r="E216" s="52">
        <v>67.37</v>
      </c>
      <c r="F216" s="52">
        <v>261.64</v>
      </c>
      <c r="G216" s="53">
        <v>2009.47</v>
      </c>
      <c r="H216" s="52">
        <v>0.91</v>
      </c>
      <c r="I216" s="52">
        <v>344.37</v>
      </c>
      <c r="J216" s="52">
        <v>1366.77</v>
      </c>
      <c r="K216" s="52">
        <v>15.88</v>
      </c>
      <c r="L216" s="52">
        <v>838.89</v>
      </c>
      <c r="M216" s="52">
        <v>1300.28</v>
      </c>
      <c r="N216" s="52">
        <v>287.45</v>
      </c>
      <c r="O216" s="52">
        <v>14.72</v>
      </c>
    </row>
    <row r="217" spans="1:15" s="9" customFormat="1" x14ac:dyDescent="0.3">
      <c r="A217" s="63" t="s">
        <v>120</v>
      </c>
      <c r="B217" s="10" t="s">
        <v>121</v>
      </c>
      <c r="C217" s="11"/>
      <c r="D217" s="11"/>
      <c r="E217" s="11"/>
      <c r="F217" s="11"/>
      <c r="G217" s="11"/>
      <c r="H217" s="311"/>
      <c r="I217" s="311"/>
      <c r="J217" s="314"/>
      <c r="K217" s="314"/>
      <c r="L217" s="314"/>
      <c r="M217" s="314"/>
      <c r="N217" s="314"/>
      <c r="O217" s="314"/>
    </row>
    <row r="218" spans="1:15" s="9" customFormat="1" x14ac:dyDescent="0.3">
      <c r="A218" s="63" t="s">
        <v>122</v>
      </c>
      <c r="B218" s="10" t="s">
        <v>735</v>
      </c>
      <c r="C218" s="11"/>
      <c r="D218" s="11"/>
      <c r="E218" s="11"/>
      <c r="F218" s="11"/>
      <c r="G218" s="11"/>
      <c r="H218" s="311"/>
      <c r="I218" s="311"/>
      <c r="J218" s="310"/>
      <c r="K218" s="310"/>
      <c r="L218" s="310"/>
      <c r="M218" s="310"/>
      <c r="N218" s="310"/>
      <c r="O218" s="310"/>
    </row>
    <row r="219" spans="1:15" s="9" customFormat="1" x14ac:dyDescent="0.3">
      <c r="A219" s="64" t="s">
        <v>57</v>
      </c>
      <c r="B219" s="12" t="s">
        <v>92</v>
      </c>
      <c r="C219" s="13"/>
      <c r="D219" s="13"/>
      <c r="E219" s="13"/>
      <c r="F219" s="11"/>
      <c r="G219" s="11"/>
      <c r="H219" s="84"/>
      <c r="I219" s="84"/>
      <c r="J219" s="83"/>
      <c r="K219" s="83"/>
      <c r="L219" s="83"/>
      <c r="M219" s="83"/>
      <c r="N219" s="83"/>
      <c r="O219" s="83"/>
    </row>
    <row r="220" spans="1:15" s="9" customFormat="1" x14ac:dyDescent="0.3">
      <c r="A220" s="65" t="s">
        <v>59</v>
      </c>
      <c r="B220" s="14">
        <v>2</v>
      </c>
      <c r="C220" s="15"/>
      <c r="D220" s="11"/>
      <c r="E220" s="11"/>
      <c r="F220" s="11"/>
      <c r="G220" s="11"/>
      <c r="H220" s="84"/>
      <c r="I220" s="84"/>
      <c r="J220" s="83"/>
      <c r="K220" s="83"/>
      <c r="L220" s="83"/>
      <c r="M220" s="83"/>
      <c r="N220" s="83"/>
      <c r="O220" s="83"/>
    </row>
    <row r="221" spans="1:15" x14ac:dyDescent="0.3">
      <c r="A221" s="308" t="s">
        <v>60</v>
      </c>
      <c r="B221" s="308" t="s">
        <v>61</v>
      </c>
      <c r="C221" s="308" t="s">
        <v>62</v>
      </c>
      <c r="D221" s="315" t="s">
        <v>63</v>
      </c>
      <c r="E221" s="315"/>
      <c r="F221" s="315"/>
      <c r="G221" s="308" t="s">
        <v>64</v>
      </c>
      <c r="H221" s="315" t="s">
        <v>65</v>
      </c>
      <c r="I221" s="315"/>
      <c r="J221" s="315"/>
      <c r="K221" s="315"/>
      <c r="L221" s="315" t="s">
        <v>66</v>
      </c>
      <c r="M221" s="315"/>
      <c r="N221" s="315"/>
      <c r="O221" s="315"/>
    </row>
    <row r="222" spans="1:15" x14ac:dyDescent="0.3">
      <c r="A222" s="316"/>
      <c r="B222" s="309"/>
      <c r="C222" s="316"/>
      <c r="D222" s="85" t="s">
        <v>67</v>
      </c>
      <c r="E222" s="85" t="s">
        <v>68</v>
      </c>
      <c r="F222" s="85" t="s">
        <v>69</v>
      </c>
      <c r="G222" s="316"/>
      <c r="H222" s="85" t="s">
        <v>70</v>
      </c>
      <c r="I222" s="85" t="s">
        <v>71</v>
      </c>
      <c r="J222" s="85" t="s">
        <v>72</v>
      </c>
      <c r="K222" s="85" t="s">
        <v>73</v>
      </c>
      <c r="L222" s="85" t="s">
        <v>74</v>
      </c>
      <c r="M222" s="85" t="s">
        <v>75</v>
      </c>
      <c r="N222" s="85" t="s">
        <v>76</v>
      </c>
      <c r="O222" s="85" t="s">
        <v>77</v>
      </c>
    </row>
    <row r="223" spans="1:15" x14ac:dyDescent="0.3">
      <c r="A223" s="66">
        <v>1</v>
      </c>
      <c r="B223" s="49">
        <v>2</v>
      </c>
      <c r="C223" s="49">
        <v>3</v>
      </c>
      <c r="D223" s="49">
        <v>4</v>
      </c>
      <c r="E223" s="49">
        <v>5</v>
      </c>
      <c r="F223" s="49">
        <v>6</v>
      </c>
      <c r="G223" s="49">
        <v>7</v>
      </c>
      <c r="H223" s="49">
        <v>8</v>
      </c>
      <c r="I223" s="49">
        <v>9</v>
      </c>
      <c r="J223" s="49">
        <v>10</v>
      </c>
      <c r="K223" s="49">
        <v>11</v>
      </c>
      <c r="L223" s="49">
        <v>12</v>
      </c>
      <c r="M223" s="49">
        <v>13</v>
      </c>
      <c r="N223" s="49">
        <v>14</v>
      </c>
      <c r="O223" s="49">
        <v>15</v>
      </c>
    </row>
    <row r="224" spans="1:15" x14ac:dyDescent="0.3">
      <c r="A224" s="312" t="s">
        <v>956</v>
      </c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</row>
    <row r="225" spans="1:15" x14ac:dyDescent="0.3">
      <c r="A225" s="66" t="s">
        <v>320</v>
      </c>
      <c r="B225" s="51" t="s">
        <v>79</v>
      </c>
      <c r="C225" s="50">
        <v>10</v>
      </c>
      <c r="D225" s="52">
        <v>0.08</v>
      </c>
      <c r="E225" s="52">
        <v>7.25</v>
      </c>
      <c r="F225" s="52">
        <v>0.13</v>
      </c>
      <c r="G225" s="53">
        <v>66.099999999999994</v>
      </c>
      <c r="H225" s="54"/>
      <c r="I225" s="54"/>
      <c r="J225" s="50">
        <v>45</v>
      </c>
      <c r="K225" s="53">
        <v>0.1</v>
      </c>
      <c r="L225" s="53">
        <v>2.4</v>
      </c>
      <c r="M225" s="50">
        <v>3</v>
      </c>
      <c r="N225" s="52">
        <v>0.05</v>
      </c>
      <c r="O225" s="52">
        <v>0.02</v>
      </c>
    </row>
    <row r="226" spans="1:15" ht="33" x14ac:dyDescent="0.3">
      <c r="A226" s="66" t="s">
        <v>359</v>
      </c>
      <c r="B226" s="51" t="s">
        <v>289</v>
      </c>
      <c r="C226" s="50">
        <v>120</v>
      </c>
      <c r="D226" s="52">
        <v>12.94</v>
      </c>
      <c r="E226" s="52">
        <v>10.5</v>
      </c>
      <c r="F226" s="52">
        <v>13.35</v>
      </c>
      <c r="G226" s="52">
        <v>200.69</v>
      </c>
      <c r="H226" s="52">
        <v>0.12</v>
      </c>
      <c r="I226" s="52">
        <v>6.88</v>
      </c>
      <c r="J226" s="50">
        <v>1238</v>
      </c>
      <c r="K226" s="52">
        <v>2.5</v>
      </c>
      <c r="L226" s="53">
        <v>23.1</v>
      </c>
      <c r="M226" s="52">
        <v>152.15</v>
      </c>
      <c r="N226" s="52">
        <v>24.58</v>
      </c>
      <c r="O226" s="52">
        <v>2.11</v>
      </c>
    </row>
    <row r="227" spans="1:15" x14ac:dyDescent="0.3">
      <c r="A227" s="66" t="s">
        <v>328</v>
      </c>
      <c r="B227" s="51" t="s">
        <v>83</v>
      </c>
      <c r="C227" s="50">
        <v>150</v>
      </c>
      <c r="D227" s="52">
        <v>6.96</v>
      </c>
      <c r="E227" s="52">
        <v>4.72</v>
      </c>
      <c r="F227" s="52">
        <v>31.46</v>
      </c>
      <c r="G227" s="52">
        <v>195.84</v>
      </c>
      <c r="H227" s="52">
        <v>0.24</v>
      </c>
      <c r="I227" s="54"/>
      <c r="J227" s="53">
        <v>19.100000000000001</v>
      </c>
      <c r="K227" s="52">
        <v>0.48</v>
      </c>
      <c r="L227" s="53">
        <v>12.7</v>
      </c>
      <c r="M227" s="52">
        <v>165.25</v>
      </c>
      <c r="N227" s="52">
        <v>110.06</v>
      </c>
      <c r="O227" s="53">
        <v>3.7</v>
      </c>
    </row>
    <row r="228" spans="1:15" x14ac:dyDescent="0.3">
      <c r="A228" s="67" t="s">
        <v>338</v>
      </c>
      <c r="B228" s="51" t="s">
        <v>95</v>
      </c>
      <c r="C228" s="50">
        <v>200</v>
      </c>
      <c r="D228" s="53">
        <v>0.3</v>
      </c>
      <c r="E228" s="52">
        <v>0.06</v>
      </c>
      <c r="F228" s="53">
        <v>12.5</v>
      </c>
      <c r="G228" s="52">
        <v>53.93</v>
      </c>
      <c r="H228" s="54"/>
      <c r="I228" s="53">
        <v>30.1</v>
      </c>
      <c r="J228" s="52">
        <v>25.01</v>
      </c>
      <c r="K228" s="52">
        <v>0.11</v>
      </c>
      <c r="L228" s="52">
        <v>7.08</v>
      </c>
      <c r="M228" s="52">
        <v>8.75</v>
      </c>
      <c r="N228" s="52">
        <v>4.91</v>
      </c>
      <c r="O228" s="52">
        <v>0.94</v>
      </c>
    </row>
    <row r="229" spans="1:15" x14ac:dyDescent="0.3">
      <c r="A229" s="67"/>
      <c r="B229" s="51" t="s">
        <v>244</v>
      </c>
      <c r="C229" s="50">
        <v>40</v>
      </c>
      <c r="D229" s="52">
        <v>3.16</v>
      </c>
      <c r="E229" s="53">
        <v>0.4</v>
      </c>
      <c r="F229" s="52">
        <v>19.32</v>
      </c>
      <c r="G229" s="50">
        <v>94</v>
      </c>
      <c r="H229" s="52">
        <v>0.06</v>
      </c>
      <c r="I229" s="54"/>
      <c r="J229" s="54"/>
      <c r="K229" s="52">
        <v>0.52</v>
      </c>
      <c r="L229" s="53">
        <v>9.1999999999999993</v>
      </c>
      <c r="M229" s="53">
        <v>34.799999999999997</v>
      </c>
      <c r="N229" s="53">
        <v>13.2</v>
      </c>
      <c r="O229" s="53">
        <v>0.8</v>
      </c>
    </row>
    <row r="230" spans="1:15" x14ac:dyDescent="0.3">
      <c r="A230" s="66" t="s">
        <v>325</v>
      </c>
      <c r="B230" s="51" t="s">
        <v>90</v>
      </c>
      <c r="C230" s="50">
        <v>100</v>
      </c>
      <c r="D230" s="53">
        <v>0.4</v>
      </c>
      <c r="E230" s="53">
        <v>0.3</v>
      </c>
      <c r="F230" s="50">
        <v>10.3</v>
      </c>
      <c r="G230" s="50">
        <v>47</v>
      </c>
      <c r="H230" s="52">
        <v>0.02</v>
      </c>
      <c r="I230" s="50">
        <v>5</v>
      </c>
      <c r="J230" s="54">
        <v>2</v>
      </c>
      <c r="K230" s="53">
        <v>0.4</v>
      </c>
      <c r="L230" s="50">
        <v>19</v>
      </c>
      <c r="M230" s="50">
        <v>16</v>
      </c>
      <c r="N230" s="50">
        <v>12</v>
      </c>
      <c r="O230" s="53">
        <v>2.2999999999999998</v>
      </c>
    </row>
    <row r="231" spans="1:15" x14ac:dyDescent="0.3">
      <c r="A231" s="313" t="s">
        <v>82</v>
      </c>
      <c r="B231" s="313"/>
      <c r="C231" s="49">
        <v>620</v>
      </c>
      <c r="D231" s="52">
        <v>23.84</v>
      </c>
      <c r="E231" s="52">
        <v>23.23</v>
      </c>
      <c r="F231" s="52">
        <v>87.06</v>
      </c>
      <c r="G231" s="52">
        <v>657.56</v>
      </c>
      <c r="H231" s="52">
        <v>0.44</v>
      </c>
      <c r="I231" s="52">
        <v>41.98</v>
      </c>
      <c r="J231" s="52">
        <v>1329.11</v>
      </c>
      <c r="K231" s="52">
        <v>4.1100000000000003</v>
      </c>
      <c r="L231" s="52">
        <v>73.48</v>
      </c>
      <c r="M231" s="52">
        <v>379.95</v>
      </c>
      <c r="N231" s="53">
        <v>164.8</v>
      </c>
      <c r="O231" s="52">
        <v>9.8699999999999992</v>
      </c>
    </row>
    <row r="232" spans="1:15" x14ac:dyDescent="0.3">
      <c r="A232" s="312" t="s">
        <v>18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12"/>
    </row>
    <row r="233" spans="1:15" x14ac:dyDescent="0.3">
      <c r="A233" s="66" t="s">
        <v>333</v>
      </c>
      <c r="B233" s="51" t="s">
        <v>257</v>
      </c>
      <c r="C233" s="50">
        <v>60</v>
      </c>
      <c r="D233" s="52">
        <v>1</v>
      </c>
      <c r="E233" s="52">
        <v>5.08</v>
      </c>
      <c r="F233" s="52">
        <v>2.2000000000000002</v>
      </c>
      <c r="G233" s="52">
        <v>59.53</v>
      </c>
      <c r="H233" s="52">
        <v>0.03</v>
      </c>
      <c r="I233" s="53">
        <v>28.1</v>
      </c>
      <c r="J233" s="53">
        <v>97.34</v>
      </c>
      <c r="K233" s="52">
        <v>2.5099999999999998</v>
      </c>
      <c r="L233" s="52">
        <v>30.48</v>
      </c>
      <c r="M233" s="52">
        <v>24.01</v>
      </c>
      <c r="N233" s="52">
        <v>13.79</v>
      </c>
      <c r="O233" s="52">
        <v>0.62</v>
      </c>
    </row>
    <row r="234" spans="1:15" ht="33" x14ac:dyDescent="0.3">
      <c r="A234" s="66" t="s">
        <v>358</v>
      </c>
      <c r="B234" s="51" t="s">
        <v>218</v>
      </c>
      <c r="C234" s="50">
        <v>200</v>
      </c>
      <c r="D234" s="53">
        <v>4.33</v>
      </c>
      <c r="E234" s="52">
        <v>8.83</v>
      </c>
      <c r="F234" s="52">
        <v>16.779999999999998</v>
      </c>
      <c r="G234" s="52">
        <v>159.22</v>
      </c>
      <c r="H234" s="52">
        <v>0.2</v>
      </c>
      <c r="I234" s="53">
        <v>13.799999999999999</v>
      </c>
      <c r="J234" s="53">
        <v>181.8</v>
      </c>
      <c r="K234" s="52">
        <v>2.88</v>
      </c>
      <c r="L234" s="52">
        <v>15.34</v>
      </c>
      <c r="M234" s="52">
        <v>82.28</v>
      </c>
      <c r="N234" s="52">
        <v>23.58</v>
      </c>
      <c r="O234" s="53">
        <v>1.25</v>
      </c>
    </row>
    <row r="235" spans="1:15" x14ac:dyDescent="0.3">
      <c r="A235" s="66" t="s">
        <v>366</v>
      </c>
      <c r="B235" s="51" t="s">
        <v>291</v>
      </c>
      <c r="C235" s="50">
        <v>90</v>
      </c>
      <c r="D235" s="52">
        <v>16.260000000000002</v>
      </c>
      <c r="E235" s="52">
        <v>7.05</v>
      </c>
      <c r="F235" s="52">
        <v>6.13</v>
      </c>
      <c r="G235" s="52">
        <v>153.71</v>
      </c>
      <c r="H235" s="52">
        <v>0.12</v>
      </c>
      <c r="I235" s="52">
        <v>0.53</v>
      </c>
      <c r="J235" s="52">
        <v>32.64</v>
      </c>
      <c r="K235" s="52">
        <v>1.77</v>
      </c>
      <c r="L235" s="52">
        <v>80.349999999999994</v>
      </c>
      <c r="M235" s="52">
        <v>247.77</v>
      </c>
      <c r="N235" s="52">
        <v>53.38</v>
      </c>
      <c r="O235" s="53">
        <v>0.9</v>
      </c>
    </row>
    <row r="236" spans="1:15" x14ac:dyDescent="0.3">
      <c r="A236" s="68" t="s">
        <v>367</v>
      </c>
      <c r="B236" s="51" t="s">
        <v>292</v>
      </c>
      <c r="C236" s="50">
        <v>150</v>
      </c>
      <c r="D236" s="52">
        <v>2.99</v>
      </c>
      <c r="E236" s="52">
        <v>5.27</v>
      </c>
      <c r="F236" s="52">
        <v>16.39</v>
      </c>
      <c r="G236" s="53">
        <v>129.80000000000001</v>
      </c>
      <c r="H236" s="52">
        <v>0.08</v>
      </c>
      <c r="I236" s="53">
        <v>10.199999999999999</v>
      </c>
      <c r="J236" s="53">
        <v>23.6</v>
      </c>
      <c r="K236" s="52">
        <v>0.13</v>
      </c>
      <c r="L236" s="52">
        <v>33.14</v>
      </c>
      <c r="M236" s="52">
        <v>69.31</v>
      </c>
      <c r="N236" s="52">
        <v>27.07</v>
      </c>
      <c r="O236" s="52">
        <v>0.96</v>
      </c>
    </row>
    <row r="237" spans="1:15" x14ac:dyDescent="0.3">
      <c r="A237" s="66" t="s">
        <v>329</v>
      </c>
      <c r="B237" s="51" t="s">
        <v>84</v>
      </c>
      <c r="C237" s="50">
        <v>200</v>
      </c>
      <c r="D237" s="52">
        <v>0.37</v>
      </c>
      <c r="E237" s="52">
        <v>0.02</v>
      </c>
      <c r="F237" s="52">
        <v>21.01</v>
      </c>
      <c r="G237" s="53">
        <v>86.9</v>
      </c>
      <c r="H237" s="54"/>
      <c r="I237" s="52">
        <v>0.34</v>
      </c>
      <c r="J237" s="52">
        <v>0.51</v>
      </c>
      <c r="K237" s="52">
        <v>0.17</v>
      </c>
      <c r="L237" s="53">
        <v>19.2</v>
      </c>
      <c r="M237" s="52">
        <v>13.09</v>
      </c>
      <c r="N237" s="53">
        <v>5.0999999999999996</v>
      </c>
      <c r="O237" s="52">
        <v>1.05</v>
      </c>
    </row>
    <row r="238" spans="1:15" x14ac:dyDescent="0.3">
      <c r="A238" s="67"/>
      <c r="B238" s="51" t="s">
        <v>244</v>
      </c>
      <c r="C238" s="50">
        <v>20</v>
      </c>
      <c r="D238" s="52">
        <v>1.58</v>
      </c>
      <c r="E238" s="53">
        <v>0.2</v>
      </c>
      <c r="F238" s="52">
        <v>9.66</v>
      </c>
      <c r="G238" s="50">
        <v>47</v>
      </c>
      <c r="H238" s="52">
        <v>0.03</v>
      </c>
      <c r="I238" s="54"/>
      <c r="J238" s="54"/>
      <c r="K238" s="52">
        <v>0.26</v>
      </c>
      <c r="L238" s="53">
        <v>4.5999999999999996</v>
      </c>
      <c r="M238" s="53">
        <v>17.399999999999999</v>
      </c>
      <c r="N238" s="53">
        <v>6.6</v>
      </c>
      <c r="O238" s="53">
        <v>0.4</v>
      </c>
    </row>
    <row r="239" spans="1:15" x14ac:dyDescent="0.3">
      <c r="A239" s="67"/>
      <c r="B239" s="51" t="s">
        <v>250</v>
      </c>
      <c r="C239" s="50">
        <v>50</v>
      </c>
      <c r="D239" s="53">
        <v>3.3</v>
      </c>
      <c r="E239" s="53">
        <v>0.6</v>
      </c>
      <c r="F239" s="52">
        <v>19.82</v>
      </c>
      <c r="G239" s="50">
        <v>99</v>
      </c>
      <c r="H239" s="52">
        <v>0.09</v>
      </c>
      <c r="I239" s="54"/>
      <c r="J239" s="54"/>
      <c r="K239" s="53">
        <v>0.7</v>
      </c>
      <c r="L239" s="53">
        <v>14.5</v>
      </c>
      <c r="M239" s="50">
        <v>75</v>
      </c>
      <c r="N239" s="53">
        <v>23.5</v>
      </c>
      <c r="O239" s="52">
        <v>1.95</v>
      </c>
    </row>
    <row r="240" spans="1:15" x14ac:dyDescent="0.3">
      <c r="A240" s="67" t="s">
        <v>325</v>
      </c>
      <c r="B240" s="51" t="s">
        <v>81</v>
      </c>
      <c r="C240" s="50">
        <v>100</v>
      </c>
      <c r="D240" s="52">
        <v>0.4</v>
      </c>
      <c r="E240" s="53">
        <v>0.4</v>
      </c>
      <c r="F240" s="52">
        <v>9.8000000000000007</v>
      </c>
      <c r="G240" s="53">
        <v>47</v>
      </c>
      <c r="H240" s="52">
        <v>0.03</v>
      </c>
      <c r="I240" s="50">
        <v>10</v>
      </c>
      <c r="J240" s="50">
        <v>5</v>
      </c>
      <c r="K240" s="53">
        <v>0.2</v>
      </c>
      <c r="L240" s="50">
        <v>16</v>
      </c>
      <c r="M240" s="53">
        <v>11</v>
      </c>
      <c r="N240" s="53">
        <v>9</v>
      </c>
      <c r="O240" s="52">
        <v>2.2000000000000002</v>
      </c>
    </row>
    <row r="241" spans="1:15" x14ac:dyDescent="0.3">
      <c r="A241" s="313" t="s">
        <v>86</v>
      </c>
      <c r="B241" s="313"/>
      <c r="C241" s="49">
        <v>880</v>
      </c>
      <c r="D241" s="52">
        <v>30.51</v>
      </c>
      <c r="E241" s="52">
        <v>26.89</v>
      </c>
      <c r="F241" s="52">
        <v>107.43</v>
      </c>
      <c r="G241" s="52">
        <v>796.39</v>
      </c>
      <c r="H241" s="53">
        <v>0.66</v>
      </c>
      <c r="I241" s="52">
        <v>78.67</v>
      </c>
      <c r="J241" s="52">
        <v>348.69</v>
      </c>
      <c r="K241" s="52">
        <v>8.69</v>
      </c>
      <c r="L241" s="52">
        <v>223.91</v>
      </c>
      <c r="M241" s="53">
        <v>567.37</v>
      </c>
      <c r="N241" s="52">
        <v>167.75</v>
      </c>
      <c r="O241" s="52">
        <v>9.57</v>
      </c>
    </row>
    <row r="242" spans="1:15" x14ac:dyDescent="0.3">
      <c r="A242" s="312" t="s">
        <v>24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</row>
    <row r="243" spans="1:15" x14ac:dyDescent="0.3">
      <c r="A243" s="67"/>
      <c r="B243" s="298" t="s">
        <v>941</v>
      </c>
      <c r="C243" s="295">
        <v>60</v>
      </c>
      <c r="D243" s="299">
        <v>3.42</v>
      </c>
      <c r="E243" s="299">
        <v>3.72</v>
      </c>
      <c r="F243" s="299">
        <v>21.18</v>
      </c>
      <c r="G243" s="299">
        <v>131.52000000000001</v>
      </c>
      <c r="H243" s="52">
        <v>0.26</v>
      </c>
      <c r="I243" s="52">
        <v>1.04</v>
      </c>
      <c r="J243" s="53">
        <v>32.299999999999997</v>
      </c>
      <c r="K243" s="52">
        <v>1.01</v>
      </c>
      <c r="L243" s="52">
        <v>14.86</v>
      </c>
      <c r="M243" s="52">
        <v>100.94</v>
      </c>
      <c r="N243" s="52">
        <v>14.14</v>
      </c>
      <c r="O243" s="52">
        <v>1.39</v>
      </c>
    </row>
    <row r="244" spans="1:15" s="9" customFormat="1" x14ac:dyDescent="0.3">
      <c r="A244" s="68"/>
      <c r="B244" s="51" t="s">
        <v>260</v>
      </c>
      <c r="C244" s="50">
        <v>200</v>
      </c>
      <c r="D244" s="50">
        <v>1</v>
      </c>
      <c r="E244" s="53">
        <v>0.2</v>
      </c>
      <c r="F244" s="53">
        <v>20.2</v>
      </c>
      <c r="G244" s="50">
        <v>92</v>
      </c>
      <c r="H244" s="52">
        <v>0.02</v>
      </c>
      <c r="I244" s="50">
        <v>4</v>
      </c>
      <c r="J244" s="54"/>
      <c r="K244" s="53">
        <v>0.2</v>
      </c>
      <c r="L244" s="50">
        <v>14</v>
      </c>
      <c r="M244" s="50">
        <v>14</v>
      </c>
      <c r="N244" s="50">
        <v>8</v>
      </c>
      <c r="O244" s="53">
        <v>2.8</v>
      </c>
    </row>
    <row r="245" spans="1:15" s="9" customFormat="1" x14ac:dyDescent="0.3">
      <c r="A245" s="66" t="s">
        <v>325</v>
      </c>
      <c r="B245" s="51" t="s">
        <v>90</v>
      </c>
      <c r="C245" s="50">
        <v>100</v>
      </c>
      <c r="D245" s="53">
        <v>0.4</v>
      </c>
      <c r="E245" s="53">
        <v>0.3</v>
      </c>
      <c r="F245" s="53">
        <v>10.3</v>
      </c>
      <c r="G245" s="50">
        <v>47</v>
      </c>
      <c r="H245" s="52">
        <v>0.02</v>
      </c>
      <c r="I245" s="50">
        <v>5</v>
      </c>
      <c r="J245" s="50">
        <v>2</v>
      </c>
      <c r="K245" s="53">
        <v>0.4</v>
      </c>
      <c r="L245" s="50">
        <v>19</v>
      </c>
      <c r="M245" s="50">
        <v>16</v>
      </c>
      <c r="N245" s="50">
        <v>12</v>
      </c>
      <c r="O245" s="53">
        <v>2.2999999999999998</v>
      </c>
    </row>
    <row r="246" spans="1:15" s="9" customFormat="1" x14ac:dyDescent="0.3">
      <c r="A246" s="313" t="s">
        <v>130</v>
      </c>
      <c r="B246" s="313"/>
      <c r="C246" s="49">
        <v>375</v>
      </c>
      <c r="D246" s="52">
        <v>11.18</v>
      </c>
      <c r="E246" s="52">
        <v>8.1300000000000008</v>
      </c>
      <c r="F246" s="52">
        <v>55.68</v>
      </c>
      <c r="G246" s="52">
        <v>347.34</v>
      </c>
      <c r="H246" s="53">
        <v>0.3</v>
      </c>
      <c r="I246" s="52">
        <v>10.039999999999999</v>
      </c>
      <c r="J246" s="53">
        <v>34.299999999999997</v>
      </c>
      <c r="K246" s="52">
        <v>1.61</v>
      </c>
      <c r="L246" s="52">
        <v>47.86</v>
      </c>
      <c r="M246" s="52">
        <v>130.94</v>
      </c>
      <c r="N246" s="52">
        <v>34.14</v>
      </c>
      <c r="O246" s="52">
        <v>6.49</v>
      </c>
    </row>
    <row r="247" spans="1:15" s="9" customFormat="1" x14ac:dyDescent="0.3">
      <c r="A247" s="313" t="s">
        <v>88</v>
      </c>
      <c r="B247" s="313"/>
      <c r="C247" s="55" t="s">
        <v>396</v>
      </c>
      <c r="D247" s="52">
        <v>65.53</v>
      </c>
      <c r="E247" s="52">
        <v>58.25</v>
      </c>
      <c r="F247" s="52">
        <v>250.17</v>
      </c>
      <c r="G247" s="52">
        <v>1801.29</v>
      </c>
      <c r="H247" s="52">
        <v>1.4</v>
      </c>
      <c r="I247" s="52">
        <v>130.69</v>
      </c>
      <c r="J247" s="52">
        <v>1712.1</v>
      </c>
      <c r="K247" s="53">
        <v>14.41</v>
      </c>
      <c r="L247" s="52">
        <v>345.25</v>
      </c>
      <c r="M247" s="52">
        <v>1078.26</v>
      </c>
      <c r="N247" s="52">
        <v>366.69</v>
      </c>
      <c r="O247" s="52">
        <v>25.93</v>
      </c>
    </row>
    <row r="248" spans="1:15" s="9" customFormat="1" x14ac:dyDescent="0.3">
      <c r="A248" s="63" t="s">
        <v>120</v>
      </c>
      <c r="B248" s="10" t="s">
        <v>121</v>
      </c>
      <c r="C248" s="11"/>
      <c r="D248" s="11"/>
      <c r="E248" s="11"/>
      <c r="F248" s="11"/>
      <c r="G248" s="11"/>
      <c r="H248" s="311"/>
      <c r="I248" s="311"/>
      <c r="J248" s="314"/>
      <c r="K248" s="314"/>
      <c r="L248" s="314"/>
      <c r="M248" s="314"/>
      <c r="N248" s="314"/>
      <c r="O248" s="314"/>
    </row>
    <row r="249" spans="1:15" s="9" customFormat="1" x14ac:dyDescent="0.3">
      <c r="A249" s="63" t="s">
        <v>122</v>
      </c>
      <c r="B249" s="10" t="s">
        <v>735</v>
      </c>
      <c r="C249" s="11"/>
      <c r="D249" s="11"/>
      <c r="E249" s="11"/>
      <c r="F249" s="11"/>
      <c r="G249" s="11"/>
      <c r="H249" s="311"/>
      <c r="I249" s="311"/>
      <c r="J249" s="310"/>
      <c r="K249" s="310"/>
      <c r="L249" s="310"/>
      <c r="M249" s="310"/>
      <c r="N249" s="310"/>
      <c r="O249" s="310"/>
    </row>
    <row r="250" spans="1:15" s="9" customFormat="1" x14ac:dyDescent="0.3">
      <c r="A250" s="64" t="s">
        <v>57</v>
      </c>
      <c r="B250" s="12" t="s">
        <v>97</v>
      </c>
      <c r="C250" s="13"/>
      <c r="D250" s="13"/>
      <c r="E250" s="13"/>
      <c r="F250" s="11"/>
      <c r="G250" s="11"/>
      <c r="H250" s="84"/>
      <c r="I250" s="84"/>
      <c r="J250" s="83"/>
      <c r="K250" s="83"/>
      <c r="L250" s="83"/>
      <c r="M250" s="83"/>
      <c r="N250" s="83"/>
      <c r="O250" s="83"/>
    </row>
    <row r="251" spans="1:15" s="9" customFormat="1" x14ac:dyDescent="0.3">
      <c r="A251" s="65" t="s">
        <v>59</v>
      </c>
      <c r="B251" s="14">
        <v>2</v>
      </c>
      <c r="C251" s="15"/>
      <c r="D251" s="11"/>
      <c r="E251" s="11"/>
      <c r="F251" s="11"/>
      <c r="G251" s="11"/>
      <c r="H251" s="84"/>
      <c r="I251" s="84"/>
      <c r="J251" s="83"/>
      <c r="K251" s="83"/>
      <c r="L251" s="83"/>
      <c r="M251" s="83"/>
      <c r="N251" s="83"/>
      <c r="O251" s="83"/>
    </row>
    <row r="252" spans="1:15" x14ac:dyDescent="0.3">
      <c r="A252" s="308" t="s">
        <v>60</v>
      </c>
      <c r="B252" s="308" t="s">
        <v>61</v>
      </c>
      <c r="C252" s="308" t="s">
        <v>62</v>
      </c>
      <c r="D252" s="315" t="s">
        <v>63</v>
      </c>
      <c r="E252" s="315"/>
      <c r="F252" s="315"/>
      <c r="G252" s="308" t="s">
        <v>64</v>
      </c>
      <c r="H252" s="315" t="s">
        <v>65</v>
      </c>
      <c r="I252" s="315"/>
      <c r="J252" s="315"/>
      <c r="K252" s="315"/>
      <c r="L252" s="315" t="s">
        <v>66</v>
      </c>
      <c r="M252" s="315"/>
      <c r="N252" s="315"/>
      <c r="O252" s="315"/>
    </row>
    <row r="253" spans="1:15" x14ac:dyDescent="0.3">
      <c r="A253" s="316"/>
      <c r="B253" s="309"/>
      <c r="C253" s="316"/>
      <c r="D253" s="85" t="s">
        <v>67</v>
      </c>
      <c r="E253" s="85" t="s">
        <v>68</v>
      </c>
      <c r="F253" s="85" t="s">
        <v>69</v>
      </c>
      <c r="G253" s="316"/>
      <c r="H253" s="85" t="s">
        <v>70</v>
      </c>
      <c r="I253" s="85" t="s">
        <v>71</v>
      </c>
      <c r="J253" s="85" t="s">
        <v>72</v>
      </c>
      <c r="K253" s="85" t="s">
        <v>73</v>
      </c>
      <c r="L253" s="85" t="s">
        <v>74</v>
      </c>
      <c r="M253" s="85" t="s">
        <v>75</v>
      </c>
      <c r="N253" s="85" t="s">
        <v>76</v>
      </c>
      <c r="O253" s="85" t="s">
        <v>77</v>
      </c>
    </row>
    <row r="254" spans="1:15" x14ac:dyDescent="0.3">
      <c r="A254" s="66">
        <v>1</v>
      </c>
      <c r="B254" s="49">
        <v>2</v>
      </c>
      <c r="C254" s="49">
        <v>3</v>
      </c>
      <c r="D254" s="49">
        <v>4</v>
      </c>
      <c r="E254" s="49">
        <v>5</v>
      </c>
      <c r="F254" s="49">
        <v>6</v>
      </c>
      <c r="G254" s="49">
        <v>7</v>
      </c>
      <c r="H254" s="49">
        <v>8</v>
      </c>
      <c r="I254" s="49">
        <v>9</v>
      </c>
      <c r="J254" s="49">
        <v>10</v>
      </c>
      <c r="K254" s="49">
        <v>11</v>
      </c>
      <c r="L254" s="49">
        <v>12</v>
      </c>
      <c r="M254" s="49">
        <v>13</v>
      </c>
      <c r="N254" s="49">
        <v>14</v>
      </c>
      <c r="O254" s="49">
        <v>15</v>
      </c>
    </row>
    <row r="255" spans="1:15" x14ac:dyDescent="0.3">
      <c r="A255" s="312" t="s">
        <v>957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</row>
    <row r="256" spans="1:15" x14ac:dyDescent="0.3">
      <c r="A256" s="66" t="s">
        <v>320</v>
      </c>
      <c r="B256" s="293" t="s">
        <v>945</v>
      </c>
      <c r="C256" s="294">
        <v>25</v>
      </c>
      <c r="D256" s="296">
        <v>1.68</v>
      </c>
      <c r="E256" s="296">
        <v>4.03</v>
      </c>
      <c r="F256" s="296">
        <v>10.93</v>
      </c>
      <c r="G256" s="297">
        <v>87.7</v>
      </c>
      <c r="H256" s="54"/>
      <c r="I256" s="54"/>
      <c r="J256" s="50">
        <v>45</v>
      </c>
      <c r="K256" s="53">
        <v>0.1</v>
      </c>
      <c r="L256" s="53">
        <v>2.4</v>
      </c>
      <c r="M256" s="50">
        <v>3</v>
      </c>
      <c r="N256" s="52">
        <v>0.05</v>
      </c>
      <c r="O256" s="52">
        <v>0.02</v>
      </c>
    </row>
    <row r="257" spans="1:15" x14ac:dyDescent="0.3">
      <c r="A257" s="66" t="s">
        <v>321</v>
      </c>
      <c r="B257" s="51" t="s">
        <v>80</v>
      </c>
      <c r="C257" s="50">
        <v>15</v>
      </c>
      <c r="D257" s="52">
        <v>3.48</v>
      </c>
      <c r="E257" s="52">
        <v>4.43</v>
      </c>
      <c r="F257" s="54"/>
      <c r="G257" s="53">
        <v>54.6</v>
      </c>
      <c r="H257" s="52">
        <v>0.01</v>
      </c>
      <c r="I257" s="52">
        <v>0.11</v>
      </c>
      <c r="J257" s="53">
        <v>43.2</v>
      </c>
      <c r="K257" s="52">
        <v>0.08</v>
      </c>
      <c r="L257" s="50">
        <v>132</v>
      </c>
      <c r="M257" s="50">
        <v>75</v>
      </c>
      <c r="N257" s="52">
        <v>5.25</v>
      </c>
      <c r="O257" s="52">
        <v>0.15</v>
      </c>
    </row>
    <row r="258" spans="1:15" x14ac:dyDescent="0.3">
      <c r="A258" s="66" t="s">
        <v>322</v>
      </c>
      <c r="B258" s="51" t="s">
        <v>168</v>
      </c>
      <c r="C258" s="50">
        <v>40</v>
      </c>
      <c r="D258" s="52">
        <v>5.08</v>
      </c>
      <c r="E258" s="53">
        <v>4.5999999999999996</v>
      </c>
      <c r="F258" s="52">
        <v>0.28000000000000003</v>
      </c>
      <c r="G258" s="53">
        <v>62.8</v>
      </c>
      <c r="H258" s="52">
        <v>0.03</v>
      </c>
      <c r="I258" s="54"/>
      <c r="J258" s="50">
        <v>104</v>
      </c>
      <c r="K258" s="52">
        <v>0.24</v>
      </c>
      <c r="L258" s="50">
        <v>22</v>
      </c>
      <c r="M258" s="53">
        <v>76.8</v>
      </c>
      <c r="N258" s="53">
        <v>4.8</v>
      </c>
      <c r="O258" s="50">
        <v>1</v>
      </c>
    </row>
    <row r="259" spans="1:15" x14ac:dyDescent="0.3">
      <c r="A259" s="66" t="s">
        <v>368</v>
      </c>
      <c r="B259" s="51" t="s">
        <v>196</v>
      </c>
      <c r="C259" s="50">
        <v>210</v>
      </c>
      <c r="D259" s="52">
        <v>5.74</v>
      </c>
      <c r="E259" s="52">
        <v>6.53</v>
      </c>
      <c r="F259" s="52">
        <v>45.44</v>
      </c>
      <c r="G259" s="52">
        <v>264.14</v>
      </c>
      <c r="H259" s="52">
        <v>7.0000000000000007E-2</v>
      </c>
      <c r="I259" s="53">
        <v>1.3</v>
      </c>
      <c r="J259" s="53">
        <v>44.5</v>
      </c>
      <c r="K259" s="52">
        <v>0.31</v>
      </c>
      <c r="L259" s="52">
        <v>126.57</v>
      </c>
      <c r="M259" s="52">
        <v>151.88</v>
      </c>
      <c r="N259" s="52">
        <v>34.14</v>
      </c>
      <c r="O259" s="52">
        <v>0.56000000000000005</v>
      </c>
    </row>
    <row r="260" spans="1:15" x14ac:dyDescent="0.3">
      <c r="A260" s="66" t="s">
        <v>324</v>
      </c>
      <c r="B260" s="51" t="s">
        <v>14</v>
      </c>
      <c r="C260" s="50">
        <v>200</v>
      </c>
      <c r="D260" s="52">
        <v>0.26</v>
      </c>
      <c r="E260" s="52">
        <v>0.03</v>
      </c>
      <c r="F260" s="52">
        <v>11.26</v>
      </c>
      <c r="G260" s="52">
        <v>47.79</v>
      </c>
      <c r="H260" s="54"/>
      <c r="I260" s="53">
        <v>2.9</v>
      </c>
      <c r="J260" s="53">
        <v>0.5</v>
      </c>
      <c r="K260" s="52">
        <v>0.01</v>
      </c>
      <c r="L260" s="52">
        <v>8.08</v>
      </c>
      <c r="M260" s="52">
        <v>9.7799999999999994</v>
      </c>
      <c r="N260" s="52">
        <v>5.24</v>
      </c>
      <c r="O260" s="53">
        <v>0.9</v>
      </c>
    </row>
    <row r="261" spans="1:15" x14ac:dyDescent="0.3">
      <c r="A261" s="67"/>
      <c r="B261" s="293" t="s">
        <v>244</v>
      </c>
      <c r="C261" s="294">
        <v>20</v>
      </c>
      <c r="D261" s="296">
        <v>1.58</v>
      </c>
      <c r="E261" s="297">
        <v>0.2</v>
      </c>
      <c r="F261" s="296">
        <v>9.66</v>
      </c>
      <c r="G261" s="294">
        <v>47</v>
      </c>
      <c r="H261" s="52">
        <v>0.06</v>
      </c>
      <c r="I261" s="54"/>
      <c r="J261" s="54"/>
      <c r="K261" s="52">
        <v>0.52</v>
      </c>
      <c r="L261" s="53">
        <v>9.1999999999999993</v>
      </c>
      <c r="M261" s="53">
        <v>34.799999999999997</v>
      </c>
      <c r="N261" s="53">
        <v>13.2</v>
      </c>
      <c r="O261" s="53">
        <v>0.8</v>
      </c>
    </row>
    <row r="262" spans="1:15" x14ac:dyDescent="0.3">
      <c r="A262" s="66" t="s">
        <v>325</v>
      </c>
      <c r="B262" s="51" t="s">
        <v>81</v>
      </c>
      <c r="C262" s="50">
        <v>100</v>
      </c>
      <c r="D262" s="53">
        <v>0.4</v>
      </c>
      <c r="E262" s="53">
        <v>0.4</v>
      </c>
      <c r="F262" s="53">
        <v>9.8000000000000007</v>
      </c>
      <c r="G262" s="50">
        <v>47</v>
      </c>
      <c r="H262" s="52">
        <v>0.03</v>
      </c>
      <c r="I262" s="50">
        <v>10</v>
      </c>
      <c r="J262" s="50">
        <v>5</v>
      </c>
      <c r="K262" s="53">
        <v>0.2</v>
      </c>
      <c r="L262" s="50">
        <v>16</v>
      </c>
      <c r="M262" s="50">
        <v>11</v>
      </c>
      <c r="N262" s="50">
        <v>9</v>
      </c>
      <c r="O262" s="53">
        <v>2.2000000000000002</v>
      </c>
    </row>
    <row r="263" spans="1:15" x14ac:dyDescent="0.3">
      <c r="A263" s="313" t="s">
        <v>82</v>
      </c>
      <c r="B263" s="313"/>
      <c r="C263" s="49">
        <v>615</v>
      </c>
      <c r="D263" s="52">
        <v>18.2</v>
      </c>
      <c r="E263" s="52">
        <v>23.64</v>
      </c>
      <c r="F263" s="52">
        <v>86.23</v>
      </c>
      <c r="G263" s="52">
        <v>636.42999999999995</v>
      </c>
      <c r="H263" s="53">
        <v>0.2</v>
      </c>
      <c r="I263" s="52">
        <v>14.31</v>
      </c>
      <c r="J263" s="53">
        <v>242.2</v>
      </c>
      <c r="K263" s="52">
        <v>1.46</v>
      </c>
      <c r="L263" s="52">
        <v>316.25</v>
      </c>
      <c r="M263" s="52">
        <v>362.26</v>
      </c>
      <c r="N263" s="52">
        <v>71.680000000000007</v>
      </c>
      <c r="O263" s="52">
        <v>5.63</v>
      </c>
    </row>
    <row r="264" spans="1:15" x14ac:dyDescent="0.3">
      <c r="A264" s="312" t="s">
        <v>18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</row>
    <row r="265" spans="1:15" x14ac:dyDescent="0.3">
      <c r="A265" s="66" t="s">
        <v>369</v>
      </c>
      <c r="B265" s="51" t="s">
        <v>293</v>
      </c>
      <c r="C265" s="50">
        <v>60</v>
      </c>
      <c r="D265" s="50">
        <v>1</v>
      </c>
      <c r="E265" s="52">
        <v>5.1100000000000003</v>
      </c>
      <c r="F265" s="52">
        <v>4.9400000000000004</v>
      </c>
      <c r="G265" s="52">
        <v>69.95</v>
      </c>
      <c r="H265" s="52">
        <v>0.03</v>
      </c>
      <c r="I265" s="53">
        <v>5.9</v>
      </c>
      <c r="J265" s="52">
        <v>8.65</v>
      </c>
      <c r="K265" s="52">
        <v>2.29</v>
      </c>
      <c r="L265" s="52">
        <v>17.89</v>
      </c>
      <c r="M265" s="52">
        <v>25.48</v>
      </c>
      <c r="N265" s="52">
        <v>11.23</v>
      </c>
      <c r="O265" s="53">
        <v>0.8</v>
      </c>
    </row>
    <row r="266" spans="1:15" ht="33" x14ac:dyDescent="0.3">
      <c r="A266" s="66" t="s">
        <v>340</v>
      </c>
      <c r="B266" s="51" t="s">
        <v>264</v>
      </c>
      <c r="C266" s="50">
        <v>225</v>
      </c>
      <c r="D266" s="52">
        <v>3.5700000000000003</v>
      </c>
      <c r="E266" s="52">
        <v>10.190000000000001</v>
      </c>
      <c r="F266" s="52">
        <v>10.31</v>
      </c>
      <c r="G266" s="52">
        <v>147.93</v>
      </c>
      <c r="H266" s="52">
        <v>0.25</v>
      </c>
      <c r="I266" s="52">
        <v>16.630000000000003</v>
      </c>
      <c r="J266" s="52">
        <v>180.39000000000001</v>
      </c>
      <c r="K266" s="52">
        <v>2</v>
      </c>
      <c r="L266" s="52">
        <v>39.520000000000003</v>
      </c>
      <c r="M266" s="52">
        <v>80.81</v>
      </c>
      <c r="N266" s="52">
        <v>24.09</v>
      </c>
      <c r="O266" s="52">
        <v>1.2</v>
      </c>
    </row>
    <row r="267" spans="1:15" ht="33" x14ac:dyDescent="0.3">
      <c r="A267" s="66" t="s">
        <v>370</v>
      </c>
      <c r="B267" s="51" t="s">
        <v>294</v>
      </c>
      <c r="C267" s="50">
        <v>120</v>
      </c>
      <c r="D267" s="52">
        <v>17.88</v>
      </c>
      <c r="E267" s="52">
        <v>17.149999999999999</v>
      </c>
      <c r="F267" s="52">
        <v>3.19</v>
      </c>
      <c r="G267" s="52">
        <v>238.86</v>
      </c>
      <c r="H267" s="52">
        <v>0.63</v>
      </c>
      <c r="I267" s="53">
        <v>3.5300000000000002</v>
      </c>
      <c r="J267" s="54">
        <v>8</v>
      </c>
      <c r="K267" s="52">
        <v>0.75</v>
      </c>
      <c r="L267" s="53">
        <v>23.4</v>
      </c>
      <c r="M267" s="52">
        <v>197.24</v>
      </c>
      <c r="N267" s="52">
        <v>28.38</v>
      </c>
      <c r="O267" s="53">
        <v>2.59</v>
      </c>
    </row>
    <row r="268" spans="1:15" x14ac:dyDescent="0.3">
      <c r="A268" s="66" t="s">
        <v>348</v>
      </c>
      <c r="B268" s="51" t="s">
        <v>285</v>
      </c>
      <c r="C268" s="50">
        <v>150</v>
      </c>
      <c r="D268" s="52">
        <v>5.83</v>
      </c>
      <c r="E268" s="52">
        <v>0.69</v>
      </c>
      <c r="F268" s="52">
        <v>37.369999999999997</v>
      </c>
      <c r="G268" s="52">
        <v>179.14</v>
      </c>
      <c r="H268" s="52">
        <v>0.09</v>
      </c>
      <c r="I268" s="54"/>
      <c r="J268" s="54"/>
      <c r="K268" s="53">
        <v>0.8</v>
      </c>
      <c r="L268" s="52">
        <v>11.91</v>
      </c>
      <c r="M268" s="52">
        <v>46.49</v>
      </c>
      <c r="N268" s="52">
        <v>8.59</v>
      </c>
      <c r="O268" s="52">
        <v>0.86</v>
      </c>
    </row>
    <row r="269" spans="1:15" x14ac:dyDescent="0.3">
      <c r="A269" s="66" t="s">
        <v>342</v>
      </c>
      <c r="B269" s="51" t="s">
        <v>105</v>
      </c>
      <c r="C269" s="50">
        <v>200</v>
      </c>
      <c r="D269" s="52">
        <v>0.16</v>
      </c>
      <c r="E269" s="52">
        <v>0.04</v>
      </c>
      <c r="F269" s="53">
        <v>13.1</v>
      </c>
      <c r="G269" s="52">
        <v>54.29</v>
      </c>
      <c r="H269" s="52">
        <v>0.01</v>
      </c>
      <c r="I269" s="50">
        <v>3</v>
      </c>
      <c r="J269" s="54"/>
      <c r="K269" s="52">
        <v>0.06</v>
      </c>
      <c r="L269" s="52">
        <v>7.73</v>
      </c>
      <c r="M269" s="50">
        <v>6</v>
      </c>
      <c r="N269" s="53">
        <v>5.2</v>
      </c>
      <c r="O269" s="52">
        <v>0.13</v>
      </c>
    </row>
    <row r="270" spans="1:15" x14ac:dyDescent="0.3">
      <c r="A270" s="67"/>
      <c r="B270" s="51" t="s">
        <v>244</v>
      </c>
      <c r="C270" s="50">
        <v>20</v>
      </c>
      <c r="D270" s="52">
        <v>1.58</v>
      </c>
      <c r="E270" s="53">
        <v>0.2</v>
      </c>
      <c r="F270" s="52">
        <v>9.66</v>
      </c>
      <c r="G270" s="50">
        <v>47</v>
      </c>
      <c r="H270" s="52">
        <v>0.03</v>
      </c>
      <c r="I270" s="54"/>
      <c r="J270" s="54"/>
      <c r="K270" s="52">
        <v>0.26</v>
      </c>
      <c r="L270" s="53">
        <v>4.5999999999999996</v>
      </c>
      <c r="M270" s="53">
        <v>17.399999999999999</v>
      </c>
      <c r="N270" s="53">
        <v>6.6</v>
      </c>
      <c r="O270" s="53">
        <v>0.4</v>
      </c>
    </row>
    <row r="271" spans="1:15" x14ac:dyDescent="0.3">
      <c r="A271" s="67"/>
      <c r="B271" s="51" t="s">
        <v>250</v>
      </c>
      <c r="C271" s="50">
        <v>50</v>
      </c>
      <c r="D271" s="53">
        <v>3.3</v>
      </c>
      <c r="E271" s="53">
        <v>0.6</v>
      </c>
      <c r="F271" s="52">
        <v>19.82</v>
      </c>
      <c r="G271" s="50">
        <v>99</v>
      </c>
      <c r="H271" s="52">
        <v>0.09</v>
      </c>
      <c r="I271" s="54"/>
      <c r="J271" s="54"/>
      <c r="K271" s="53">
        <v>0.7</v>
      </c>
      <c r="L271" s="53">
        <v>14.5</v>
      </c>
      <c r="M271" s="50">
        <v>75</v>
      </c>
      <c r="N271" s="53">
        <v>23.5</v>
      </c>
      <c r="O271" s="52">
        <v>1.95</v>
      </c>
    </row>
    <row r="272" spans="1:15" x14ac:dyDescent="0.3">
      <c r="A272" s="66" t="s">
        <v>325</v>
      </c>
      <c r="B272" s="51" t="s">
        <v>90</v>
      </c>
      <c r="C272" s="50">
        <v>100</v>
      </c>
      <c r="D272" s="53">
        <v>0.4</v>
      </c>
      <c r="E272" s="53">
        <v>0.3</v>
      </c>
      <c r="F272" s="53">
        <v>10.3</v>
      </c>
      <c r="G272" s="50">
        <v>47</v>
      </c>
      <c r="H272" s="52">
        <v>0.02</v>
      </c>
      <c r="I272" s="50">
        <v>5</v>
      </c>
      <c r="J272" s="50">
        <v>2</v>
      </c>
      <c r="K272" s="53">
        <v>0.4</v>
      </c>
      <c r="L272" s="50">
        <v>19</v>
      </c>
      <c r="M272" s="50">
        <v>16</v>
      </c>
      <c r="N272" s="50">
        <v>12</v>
      </c>
      <c r="O272" s="53">
        <v>2.2999999999999998</v>
      </c>
    </row>
    <row r="273" spans="1:15" x14ac:dyDescent="0.3">
      <c r="A273" s="313" t="s">
        <v>86</v>
      </c>
      <c r="B273" s="313"/>
      <c r="C273" s="49">
        <v>925</v>
      </c>
      <c r="D273" s="52">
        <v>33.72</v>
      </c>
      <c r="E273" s="52">
        <v>34.28</v>
      </c>
      <c r="F273" s="52">
        <v>108.69</v>
      </c>
      <c r="G273" s="52">
        <v>883.17</v>
      </c>
      <c r="H273" s="52">
        <v>1.1499999999999999</v>
      </c>
      <c r="I273" s="52">
        <v>34.06</v>
      </c>
      <c r="J273" s="52">
        <v>199.04</v>
      </c>
      <c r="K273" s="52">
        <v>7.26</v>
      </c>
      <c r="L273" s="52">
        <v>138.55000000000001</v>
      </c>
      <c r="M273" s="52">
        <v>464.42</v>
      </c>
      <c r="N273" s="52">
        <v>119.59</v>
      </c>
      <c r="O273" s="52">
        <v>10.23</v>
      </c>
    </row>
    <row r="274" spans="1:15" x14ac:dyDescent="0.3">
      <c r="A274" s="312" t="s">
        <v>24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</row>
    <row r="275" spans="1:15" s="9" customFormat="1" x14ac:dyDescent="0.3">
      <c r="A275" s="67" t="s">
        <v>371</v>
      </c>
      <c r="B275" s="300" t="s">
        <v>266</v>
      </c>
      <c r="C275" s="50">
        <v>75</v>
      </c>
      <c r="D275" s="52">
        <v>12.89</v>
      </c>
      <c r="E275" s="52">
        <v>9.43</v>
      </c>
      <c r="F275" s="53">
        <v>12.3</v>
      </c>
      <c r="G275" s="52">
        <v>188.27</v>
      </c>
      <c r="H275" s="52">
        <v>0.04</v>
      </c>
      <c r="I275" s="52">
        <v>0.32</v>
      </c>
      <c r="J275" s="52">
        <v>65.05</v>
      </c>
      <c r="K275" s="52">
        <v>0.34</v>
      </c>
      <c r="L275" s="52">
        <v>110.49</v>
      </c>
      <c r="M275" s="52">
        <v>157.52000000000001</v>
      </c>
      <c r="N275" s="52">
        <v>17.66</v>
      </c>
      <c r="O275" s="52">
        <v>0.54</v>
      </c>
    </row>
    <row r="276" spans="1:15" s="9" customFormat="1" x14ac:dyDescent="0.3">
      <c r="A276" s="72"/>
      <c r="B276" s="51" t="s">
        <v>295</v>
      </c>
      <c r="C276" s="50">
        <v>200</v>
      </c>
      <c r="D276" s="53">
        <v>5.8</v>
      </c>
      <c r="E276" s="50">
        <v>5</v>
      </c>
      <c r="F276" s="53">
        <v>8.1999999999999993</v>
      </c>
      <c r="G276" s="50">
        <v>106</v>
      </c>
      <c r="H276" s="52">
        <v>0.06</v>
      </c>
      <c r="I276" s="53">
        <v>1.6</v>
      </c>
      <c r="J276" s="50">
        <v>40</v>
      </c>
      <c r="K276" s="54"/>
      <c r="L276" s="50">
        <v>236</v>
      </c>
      <c r="M276" s="50">
        <v>192</v>
      </c>
      <c r="N276" s="50">
        <v>32</v>
      </c>
      <c r="O276" s="53">
        <v>0.2</v>
      </c>
    </row>
    <row r="277" spans="1:15" s="9" customFormat="1" x14ac:dyDescent="0.3">
      <c r="A277" s="67" t="s">
        <v>325</v>
      </c>
      <c r="B277" s="51" t="s">
        <v>103</v>
      </c>
      <c r="C277" s="50">
        <v>100</v>
      </c>
      <c r="D277" s="53">
        <v>0.6</v>
      </c>
      <c r="E277" s="53">
        <v>0.6</v>
      </c>
      <c r="F277" s="53">
        <v>15.4</v>
      </c>
      <c r="G277" s="50">
        <v>72</v>
      </c>
      <c r="H277" s="52">
        <v>0.05</v>
      </c>
      <c r="I277" s="50">
        <v>6</v>
      </c>
      <c r="J277" s="50">
        <v>5</v>
      </c>
      <c r="K277" s="53">
        <v>0.4</v>
      </c>
      <c r="L277" s="50">
        <v>30</v>
      </c>
      <c r="M277" s="50">
        <v>22</v>
      </c>
      <c r="N277" s="50">
        <v>17</v>
      </c>
      <c r="O277" s="53">
        <v>0.6</v>
      </c>
    </row>
    <row r="278" spans="1:15" s="9" customFormat="1" x14ac:dyDescent="0.3">
      <c r="A278" s="313" t="s">
        <v>130</v>
      </c>
      <c r="B278" s="313"/>
      <c r="C278" s="49">
        <v>375</v>
      </c>
      <c r="D278" s="52">
        <v>19.29</v>
      </c>
      <c r="E278" s="52">
        <v>15.03</v>
      </c>
      <c r="F278" s="52">
        <v>35.9</v>
      </c>
      <c r="G278" s="52">
        <v>366.27</v>
      </c>
      <c r="H278" s="52">
        <v>0.15</v>
      </c>
      <c r="I278" s="52">
        <v>7.92</v>
      </c>
      <c r="J278" s="52">
        <v>110.05</v>
      </c>
      <c r="K278" s="52">
        <v>0.74</v>
      </c>
      <c r="L278" s="52">
        <v>376.49</v>
      </c>
      <c r="M278" s="52">
        <v>371.52</v>
      </c>
      <c r="N278" s="52">
        <v>66.66</v>
      </c>
      <c r="O278" s="52">
        <v>1.34</v>
      </c>
    </row>
    <row r="279" spans="1:15" x14ac:dyDescent="0.3">
      <c r="A279" s="313" t="s">
        <v>88</v>
      </c>
      <c r="B279" s="313"/>
      <c r="C279" s="55">
        <v>1915</v>
      </c>
      <c r="D279" s="52">
        <v>71.209999999999994</v>
      </c>
      <c r="E279" s="52">
        <v>72.95</v>
      </c>
      <c r="F279" s="52">
        <v>230.82</v>
      </c>
      <c r="G279" s="52">
        <v>1885.87</v>
      </c>
      <c r="H279" s="53">
        <v>1.5</v>
      </c>
      <c r="I279" s="52">
        <v>56.29</v>
      </c>
      <c r="J279" s="52">
        <v>551.29</v>
      </c>
      <c r="K279" s="52">
        <v>9.4600000000000009</v>
      </c>
      <c r="L279" s="52">
        <v>831.29</v>
      </c>
      <c r="M279" s="53">
        <v>1198.2</v>
      </c>
      <c r="N279" s="52">
        <v>257.93</v>
      </c>
      <c r="O279" s="53">
        <v>17.2</v>
      </c>
    </row>
    <row r="280" spans="1:15" s="9" customFormat="1" x14ac:dyDescent="0.3">
      <c r="A280" s="63" t="s">
        <v>120</v>
      </c>
      <c r="B280" s="10" t="s">
        <v>121</v>
      </c>
      <c r="C280" s="11"/>
      <c r="D280" s="11"/>
      <c r="E280" s="11"/>
      <c r="F280" s="11"/>
      <c r="G280" s="11"/>
      <c r="H280" s="311"/>
      <c r="I280" s="311"/>
      <c r="J280" s="314"/>
      <c r="K280" s="314"/>
      <c r="L280" s="314"/>
      <c r="M280" s="314"/>
      <c r="N280" s="314"/>
      <c r="O280" s="314"/>
    </row>
    <row r="281" spans="1:15" s="9" customFormat="1" x14ac:dyDescent="0.3">
      <c r="A281" s="63" t="s">
        <v>122</v>
      </c>
      <c r="B281" s="10" t="s">
        <v>735</v>
      </c>
      <c r="C281" s="11"/>
      <c r="D281" s="11"/>
      <c r="E281" s="11"/>
      <c r="F281" s="11"/>
      <c r="G281" s="11"/>
      <c r="H281" s="311"/>
      <c r="I281" s="311"/>
      <c r="J281" s="310"/>
      <c r="K281" s="310"/>
      <c r="L281" s="310"/>
      <c r="M281" s="310"/>
      <c r="N281" s="310"/>
      <c r="O281" s="310"/>
    </row>
    <row r="282" spans="1:15" s="9" customFormat="1" x14ac:dyDescent="0.3">
      <c r="A282" s="64" t="s">
        <v>57</v>
      </c>
      <c r="B282" s="12" t="s">
        <v>100</v>
      </c>
      <c r="C282" s="13"/>
      <c r="D282" s="13"/>
      <c r="E282" s="13"/>
      <c r="F282" s="11"/>
      <c r="G282" s="11"/>
      <c r="H282" s="84"/>
      <c r="I282" s="84"/>
      <c r="J282" s="83"/>
      <c r="K282" s="83"/>
      <c r="L282" s="83"/>
      <c r="M282" s="83"/>
      <c r="N282" s="83"/>
      <c r="O282" s="83"/>
    </row>
    <row r="283" spans="1:15" s="9" customFormat="1" x14ac:dyDescent="0.3">
      <c r="A283" s="65" t="s">
        <v>59</v>
      </c>
      <c r="B283" s="14">
        <v>2</v>
      </c>
      <c r="C283" s="15"/>
      <c r="D283" s="11"/>
      <c r="E283" s="11"/>
      <c r="F283" s="11"/>
      <c r="G283" s="11"/>
      <c r="H283" s="84"/>
      <c r="I283" s="84"/>
      <c r="J283" s="83"/>
      <c r="K283" s="83"/>
      <c r="L283" s="83"/>
      <c r="M283" s="83"/>
      <c r="N283" s="83"/>
      <c r="O283" s="83"/>
    </row>
    <row r="284" spans="1:15" x14ac:dyDescent="0.3">
      <c r="A284" s="308" t="s">
        <v>60</v>
      </c>
      <c r="B284" s="308" t="s">
        <v>61</v>
      </c>
      <c r="C284" s="308" t="s">
        <v>62</v>
      </c>
      <c r="D284" s="315" t="s">
        <v>63</v>
      </c>
      <c r="E284" s="315"/>
      <c r="F284" s="315"/>
      <c r="G284" s="308" t="s">
        <v>64</v>
      </c>
      <c r="H284" s="315" t="s">
        <v>65</v>
      </c>
      <c r="I284" s="315"/>
      <c r="J284" s="315"/>
      <c r="K284" s="315"/>
      <c r="L284" s="315" t="s">
        <v>66</v>
      </c>
      <c r="M284" s="315"/>
      <c r="N284" s="315"/>
      <c r="O284" s="315"/>
    </row>
    <row r="285" spans="1:15" x14ac:dyDescent="0.3">
      <c r="A285" s="316"/>
      <c r="B285" s="309"/>
      <c r="C285" s="316"/>
      <c r="D285" s="85" t="s">
        <v>67</v>
      </c>
      <c r="E285" s="85" t="s">
        <v>68</v>
      </c>
      <c r="F285" s="85" t="s">
        <v>69</v>
      </c>
      <c r="G285" s="316"/>
      <c r="H285" s="85" t="s">
        <v>70</v>
      </c>
      <c r="I285" s="85" t="s">
        <v>71</v>
      </c>
      <c r="J285" s="85" t="s">
        <v>72</v>
      </c>
      <c r="K285" s="85" t="s">
        <v>73</v>
      </c>
      <c r="L285" s="85" t="s">
        <v>74</v>
      </c>
      <c r="M285" s="85" t="s">
        <v>75</v>
      </c>
      <c r="N285" s="85" t="s">
        <v>76</v>
      </c>
      <c r="O285" s="85" t="s">
        <v>77</v>
      </c>
    </row>
    <row r="286" spans="1:15" x14ac:dyDescent="0.3">
      <c r="A286" s="66">
        <v>1</v>
      </c>
      <c r="B286" s="49">
        <v>2</v>
      </c>
      <c r="C286" s="49">
        <v>3</v>
      </c>
      <c r="D286" s="49">
        <v>4</v>
      </c>
      <c r="E286" s="49">
        <v>5</v>
      </c>
      <c r="F286" s="49">
        <v>6</v>
      </c>
      <c r="G286" s="49">
        <v>7</v>
      </c>
      <c r="H286" s="49">
        <v>8</v>
      </c>
      <c r="I286" s="49">
        <v>9</v>
      </c>
      <c r="J286" s="49">
        <v>10</v>
      </c>
      <c r="K286" s="49">
        <v>11</v>
      </c>
      <c r="L286" s="49">
        <v>12</v>
      </c>
      <c r="M286" s="49">
        <v>13</v>
      </c>
      <c r="N286" s="49">
        <v>14</v>
      </c>
      <c r="O286" s="49">
        <v>15</v>
      </c>
    </row>
    <row r="287" spans="1:15" x14ac:dyDescent="0.3">
      <c r="A287" s="312" t="s">
        <v>958</v>
      </c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</row>
    <row r="288" spans="1:15" x14ac:dyDescent="0.3">
      <c r="A288" s="67" t="s">
        <v>372</v>
      </c>
      <c r="B288" s="51" t="s">
        <v>296</v>
      </c>
      <c r="C288" s="50">
        <v>95</v>
      </c>
      <c r="D288" s="52">
        <v>8.5</v>
      </c>
      <c r="E288" s="52">
        <v>17.09</v>
      </c>
      <c r="F288" s="52">
        <v>0.73</v>
      </c>
      <c r="G288" s="52">
        <v>206.51999999999998</v>
      </c>
      <c r="H288" s="52">
        <v>0.16</v>
      </c>
      <c r="I288" s="54">
        <v>0</v>
      </c>
      <c r="J288" s="54">
        <v>22.5</v>
      </c>
      <c r="K288" s="52">
        <v>0.27</v>
      </c>
      <c r="L288" s="52">
        <v>13.87</v>
      </c>
      <c r="M288" s="52">
        <v>110.34</v>
      </c>
      <c r="N288" s="52">
        <v>14.12</v>
      </c>
      <c r="O288" s="52">
        <v>0.95</v>
      </c>
    </row>
    <row r="289" spans="1:15" x14ac:dyDescent="0.3">
      <c r="A289" s="66" t="s">
        <v>373</v>
      </c>
      <c r="B289" s="51" t="s">
        <v>297</v>
      </c>
      <c r="C289" s="50">
        <v>150</v>
      </c>
      <c r="D289" s="53">
        <v>4.5</v>
      </c>
      <c r="E289" s="53">
        <v>3.9</v>
      </c>
      <c r="F289" s="52">
        <v>36.68</v>
      </c>
      <c r="G289" s="52">
        <v>200.22</v>
      </c>
      <c r="H289" s="52">
        <v>0.27</v>
      </c>
      <c r="I289" s="50">
        <v>45</v>
      </c>
      <c r="J289" s="52">
        <v>6.75</v>
      </c>
      <c r="K289" s="52">
        <v>1.55</v>
      </c>
      <c r="L289" s="52">
        <v>24.34</v>
      </c>
      <c r="M289" s="52">
        <v>130.94</v>
      </c>
      <c r="N289" s="52">
        <v>51.86</v>
      </c>
      <c r="O289" s="52">
        <v>2.04</v>
      </c>
    </row>
    <row r="290" spans="1:15" x14ac:dyDescent="0.3">
      <c r="A290" s="66" t="s">
        <v>352</v>
      </c>
      <c r="B290" s="51" t="s">
        <v>15</v>
      </c>
      <c r="C290" s="50">
        <v>200</v>
      </c>
      <c r="D290" s="52">
        <v>3.87</v>
      </c>
      <c r="E290" s="53">
        <v>3.1</v>
      </c>
      <c r="F290" s="52">
        <v>16.190000000000001</v>
      </c>
      <c r="G290" s="52">
        <v>109.45</v>
      </c>
      <c r="H290" s="52">
        <v>0.04</v>
      </c>
      <c r="I290" s="53">
        <v>1.3</v>
      </c>
      <c r="J290" s="52">
        <v>22.12</v>
      </c>
      <c r="K290" s="52">
        <v>0.11</v>
      </c>
      <c r="L290" s="52">
        <v>125.45</v>
      </c>
      <c r="M290" s="53">
        <v>116.2</v>
      </c>
      <c r="N290" s="50">
        <v>31</v>
      </c>
      <c r="O290" s="52">
        <v>1.01</v>
      </c>
    </row>
    <row r="291" spans="1:15" x14ac:dyDescent="0.3">
      <c r="A291" s="67"/>
      <c r="B291" s="51" t="s">
        <v>244</v>
      </c>
      <c r="C291" s="50">
        <v>40</v>
      </c>
      <c r="D291" s="52">
        <v>3.16</v>
      </c>
      <c r="E291" s="53">
        <v>0.4</v>
      </c>
      <c r="F291" s="52">
        <v>19.32</v>
      </c>
      <c r="G291" s="50">
        <v>94</v>
      </c>
      <c r="H291" s="52">
        <v>0.06</v>
      </c>
      <c r="I291" s="54"/>
      <c r="J291" s="54"/>
      <c r="K291" s="52">
        <v>0.52</v>
      </c>
      <c r="L291" s="53">
        <v>9.1999999999999993</v>
      </c>
      <c r="M291" s="53">
        <v>34.799999999999997</v>
      </c>
      <c r="N291" s="53">
        <v>13.2</v>
      </c>
      <c r="O291" s="53">
        <v>0.8</v>
      </c>
    </row>
    <row r="292" spans="1:15" x14ac:dyDescent="0.3">
      <c r="A292" s="66" t="s">
        <v>325</v>
      </c>
      <c r="B292" s="51" t="s">
        <v>90</v>
      </c>
      <c r="C292" s="50">
        <v>100</v>
      </c>
      <c r="D292" s="53">
        <v>0.4</v>
      </c>
      <c r="E292" s="53">
        <v>0.3</v>
      </c>
      <c r="F292" s="50">
        <v>10.3</v>
      </c>
      <c r="G292" s="50">
        <v>47</v>
      </c>
      <c r="H292" s="52">
        <v>0.02</v>
      </c>
      <c r="I292" s="50">
        <v>5</v>
      </c>
      <c r="J292" s="54">
        <v>2</v>
      </c>
      <c r="K292" s="53">
        <v>0.4</v>
      </c>
      <c r="L292" s="50">
        <v>19</v>
      </c>
      <c r="M292" s="50">
        <v>16</v>
      </c>
      <c r="N292" s="50">
        <v>12</v>
      </c>
      <c r="O292" s="53">
        <v>2.2999999999999998</v>
      </c>
    </row>
    <row r="293" spans="1:15" x14ac:dyDescent="0.3">
      <c r="A293" s="313" t="s">
        <v>82</v>
      </c>
      <c r="B293" s="313"/>
      <c r="C293" s="49">
        <v>585</v>
      </c>
      <c r="D293" s="52">
        <v>20.43</v>
      </c>
      <c r="E293" s="52">
        <v>24.79</v>
      </c>
      <c r="F293" s="52">
        <v>83.22</v>
      </c>
      <c r="G293" s="52">
        <v>657.19</v>
      </c>
      <c r="H293" s="52">
        <v>0.55000000000000004</v>
      </c>
      <c r="I293" s="53">
        <v>51.3</v>
      </c>
      <c r="J293" s="52">
        <v>53.37</v>
      </c>
      <c r="K293" s="52">
        <v>2.85</v>
      </c>
      <c r="L293" s="52">
        <v>191.86</v>
      </c>
      <c r="M293" s="52">
        <v>408.28</v>
      </c>
      <c r="N293" s="52">
        <v>122.18</v>
      </c>
      <c r="O293" s="53">
        <v>7.1</v>
      </c>
    </row>
    <row r="294" spans="1:15" x14ac:dyDescent="0.3">
      <c r="A294" s="312" t="s">
        <v>18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</row>
    <row r="295" spans="1:15" x14ac:dyDescent="0.3">
      <c r="A295" s="66" t="s">
        <v>374</v>
      </c>
      <c r="B295" s="51" t="s">
        <v>298</v>
      </c>
      <c r="C295" s="50">
        <v>60</v>
      </c>
      <c r="D295" s="52">
        <v>1.26</v>
      </c>
      <c r="E295" s="52">
        <v>5.1100000000000003</v>
      </c>
      <c r="F295" s="52">
        <v>3.76</v>
      </c>
      <c r="G295" s="52">
        <v>66.19</v>
      </c>
      <c r="H295" s="52">
        <v>0.04</v>
      </c>
      <c r="I295" s="53">
        <v>16.100000000000001</v>
      </c>
      <c r="J295" s="53">
        <v>169.9</v>
      </c>
      <c r="K295" s="52">
        <v>2.31</v>
      </c>
      <c r="L295" s="52">
        <v>25.09</v>
      </c>
      <c r="M295" s="52">
        <v>28.03</v>
      </c>
      <c r="N295" s="53">
        <v>12.4</v>
      </c>
      <c r="O295" s="52">
        <v>0.42</v>
      </c>
    </row>
    <row r="296" spans="1:15" ht="33" x14ac:dyDescent="0.3">
      <c r="A296" s="69" t="s">
        <v>358</v>
      </c>
      <c r="B296" s="51" t="s">
        <v>299</v>
      </c>
      <c r="C296" s="50">
        <v>200</v>
      </c>
      <c r="D296" s="52">
        <v>4.41</v>
      </c>
      <c r="E296" s="53">
        <v>7.9700000000000006</v>
      </c>
      <c r="F296" s="52">
        <v>17.399999999999999</v>
      </c>
      <c r="G296" s="52">
        <v>155.47</v>
      </c>
      <c r="H296" s="52">
        <v>0.25</v>
      </c>
      <c r="I296" s="53">
        <v>9.7999999999999989</v>
      </c>
      <c r="J296" s="53">
        <v>181.2</v>
      </c>
      <c r="K296" s="52">
        <v>2.3899999999999997</v>
      </c>
      <c r="L296" s="52">
        <v>38.4</v>
      </c>
      <c r="M296" s="52">
        <v>141.02000000000001</v>
      </c>
      <c r="N296" s="52">
        <v>34.33</v>
      </c>
      <c r="O296" s="52">
        <v>1.9</v>
      </c>
    </row>
    <row r="297" spans="1:15" x14ac:dyDescent="0.3">
      <c r="A297" s="67" t="s">
        <v>375</v>
      </c>
      <c r="B297" s="51" t="s">
        <v>229</v>
      </c>
      <c r="C297" s="50">
        <v>240</v>
      </c>
      <c r="D297" s="52">
        <v>22.18</v>
      </c>
      <c r="E297" s="53">
        <v>19.399999999999999</v>
      </c>
      <c r="F297" s="52">
        <v>20.53</v>
      </c>
      <c r="G297" s="52">
        <v>347.62</v>
      </c>
      <c r="H297" s="52">
        <v>1.06</v>
      </c>
      <c r="I297" s="52">
        <v>51.03</v>
      </c>
      <c r="J297" s="52">
        <v>323.29000000000002</v>
      </c>
      <c r="K297" s="52">
        <v>1.96</v>
      </c>
      <c r="L297" s="52">
        <v>42.21</v>
      </c>
      <c r="M297" s="52">
        <v>246.28</v>
      </c>
      <c r="N297" s="52">
        <v>53.47</v>
      </c>
      <c r="O297" s="52">
        <v>2.92</v>
      </c>
    </row>
    <row r="298" spans="1:15" x14ac:dyDescent="0.3">
      <c r="A298" s="66" t="s">
        <v>342</v>
      </c>
      <c r="B298" s="51" t="s">
        <v>224</v>
      </c>
      <c r="C298" s="50">
        <v>200</v>
      </c>
      <c r="D298" s="52">
        <v>0.14000000000000001</v>
      </c>
      <c r="E298" s="53">
        <v>0.1</v>
      </c>
      <c r="F298" s="52">
        <v>12.62</v>
      </c>
      <c r="G298" s="52">
        <v>53.09</v>
      </c>
      <c r="H298" s="54"/>
      <c r="I298" s="50">
        <v>3</v>
      </c>
      <c r="J298" s="53">
        <v>1.6</v>
      </c>
      <c r="K298" s="53">
        <v>0.2</v>
      </c>
      <c r="L298" s="52">
        <v>5.33</v>
      </c>
      <c r="M298" s="53">
        <v>3.2</v>
      </c>
      <c r="N298" s="53">
        <v>1.4</v>
      </c>
      <c r="O298" s="52">
        <v>0.11</v>
      </c>
    </row>
    <row r="299" spans="1:15" x14ac:dyDescent="0.3">
      <c r="A299" s="67"/>
      <c r="B299" s="51" t="s">
        <v>244</v>
      </c>
      <c r="C299" s="50">
        <v>20</v>
      </c>
      <c r="D299" s="52">
        <v>1.58</v>
      </c>
      <c r="E299" s="53">
        <v>0.2</v>
      </c>
      <c r="F299" s="52">
        <v>9.66</v>
      </c>
      <c r="G299" s="50">
        <v>47</v>
      </c>
      <c r="H299" s="52">
        <v>0.03</v>
      </c>
      <c r="I299" s="54"/>
      <c r="J299" s="54"/>
      <c r="K299" s="52">
        <v>0.26</v>
      </c>
      <c r="L299" s="53">
        <v>4.5999999999999996</v>
      </c>
      <c r="M299" s="53">
        <v>17.399999999999999</v>
      </c>
      <c r="N299" s="53">
        <v>6.6</v>
      </c>
      <c r="O299" s="53">
        <v>0.4</v>
      </c>
    </row>
    <row r="300" spans="1:15" x14ac:dyDescent="0.3">
      <c r="A300" s="67"/>
      <c r="B300" s="51" t="s">
        <v>250</v>
      </c>
      <c r="C300" s="50">
        <v>50</v>
      </c>
      <c r="D300" s="53">
        <v>3.3</v>
      </c>
      <c r="E300" s="53">
        <v>0.6</v>
      </c>
      <c r="F300" s="52">
        <v>19.82</v>
      </c>
      <c r="G300" s="50">
        <v>99</v>
      </c>
      <c r="H300" s="52">
        <v>0.09</v>
      </c>
      <c r="I300" s="54"/>
      <c r="J300" s="54"/>
      <c r="K300" s="53">
        <v>0.7</v>
      </c>
      <c r="L300" s="53">
        <v>14.5</v>
      </c>
      <c r="M300" s="50">
        <v>75</v>
      </c>
      <c r="N300" s="53">
        <v>23.5</v>
      </c>
      <c r="O300" s="52">
        <v>1.95</v>
      </c>
    </row>
    <row r="301" spans="1:15" x14ac:dyDescent="0.3">
      <c r="A301" s="66" t="s">
        <v>325</v>
      </c>
      <c r="B301" s="51" t="s">
        <v>81</v>
      </c>
      <c r="C301" s="50">
        <v>100</v>
      </c>
      <c r="D301" s="53">
        <v>0.4</v>
      </c>
      <c r="E301" s="53">
        <v>0.4</v>
      </c>
      <c r="F301" s="53">
        <v>9.8000000000000007</v>
      </c>
      <c r="G301" s="50">
        <v>47</v>
      </c>
      <c r="H301" s="52">
        <v>0.03</v>
      </c>
      <c r="I301" s="50">
        <v>10</v>
      </c>
      <c r="J301" s="50">
        <v>5</v>
      </c>
      <c r="K301" s="53">
        <v>0.2</v>
      </c>
      <c r="L301" s="50">
        <v>16</v>
      </c>
      <c r="M301" s="50">
        <v>11</v>
      </c>
      <c r="N301" s="50">
        <v>9</v>
      </c>
      <c r="O301" s="53">
        <v>2.2000000000000002</v>
      </c>
    </row>
    <row r="302" spans="1:15" x14ac:dyDescent="0.3">
      <c r="A302" s="313" t="s">
        <v>86</v>
      </c>
      <c r="B302" s="313"/>
      <c r="C302" s="49">
        <v>880</v>
      </c>
      <c r="D302" s="52">
        <v>33.270000000000003</v>
      </c>
      <c r="E302" s="52">
        <v>33.78</v>
      </c>
      <c r="F302" s="52">
        <v>93.59</v>
      </c>
      <c r="G302" s="52">
        <v>815.37</v>
      </c>
      <c r="H302" s="53">
        <v>1.5</v>
      </c>
      <c r="I302" s="52">
        <v>89.93</v>
      </c>
      <c r="J302" s="52">
        <v>680.99</v>
      </c>
      <c r="K302" s="52">
        <v>8.02</v>
      </c>
      <c r="L302" s="52">
        <v>146.13</v>
      </c>
      <c r="M302" s="52">
        <v>521.92999999999995</v>
      </c>
      <c r="N302" s="53">
        <v>140.69999999999999</v>
      </c>
      <c r="O302" s="53">
        <v>9.9</v>
      </c>
    </row>
    <row r="303" spans="1:15" x14ac:dyDescent="0.3">
      <c r="A303" s="312" t="s">
        <v>24</v>
      </c>
      <c r="B303" s="312"/>
      <c r="C303" s="312"/>
      <c r="D303" s="312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312"/>
    </row>
    <row r="304" spans="1:15" s="9" customFormat="1" x14ac:dyDescent="0.3">
      <c r="A304" s="67" t="s">
        <v>376</v>
      </c>
      <c r="B304" s="51" t="s">
        <v>109</v>
      </c>
      <c r="C304" s="50">
        <v>55</v>
      </c>
      <c r="D304" s="52">
        <v>8.77</v>
      </c>
      <c r="E304" s="52">
        <v>10.53</v>
      </c>
      <c r="F304" s="52">
        <v>11.52</v>
      </c>
      <c r="G304" s="52">
        <v>175.93</v>
      </c>
      <c r="H304" s="52">
        <v>0.08</v>
      </c>
      <c r="I304" s="54"/>
      <c r="J304" s="52">
        <v>85.65</v>
      </c>
      <c r="K304" s="52">
        <v>1.54</v>
      </c>
      <c r="L304" s="52">
        <v>118.05</v>
      </c>
      <c r="M304" s="53">
        <v>82.5</v>
      </c>
      <c r="N304" s="52">
        <v>14.45</v>
      </c>
      <c r="O304" s="53">
        <v>2.4</v>
      </c>
    </row>
    <row r="305" spans="1:15" s="9" customFormat="1" x14ac:dyDescent="0.3">
      <c r="A305" s="67" t="s">
        <v>338</v>
      </c>
      <c r="B305" s="51" t="s">
        <v>95</v>
      </c>
      <c r="C305" s="50">
        <v>200</v>
      </c>
      <c r="D305" s="53">
        <v>0.3</v>
      </c>
      <c r="E305" s="52">
        <v>0.06</v>
      </c>
      <c r="F305" s="53">
        <v>12.5</v>
      </c>
      <c r="G305" s="52">
        <v>53.93</v>
      </c>
      <c r="H305" s="54"/>
      <c r="I305" s="53">
        <v>30.1</v>
      </c>
      <c r="J305" s="52">
        <v>25.01</v>
      </c>
      <c r="K305" s="52">
        <v>0.11</v>
      </c>
      <c r="L305" s="52">
        <v>7.08</v>
      </c>
      <c r="M305" s="52">
        <v>8.75</v>
      </c>
      <c r="N305" s="52">
        <v>4.91</v>
      </c>
      <c r="O305" s="52">
        <v>0.94</v>
      </c>
    </row>
    <row r="306" spans="1:15" s="9" customFormat="1" x14ac:dyDescent="0.3">
      <c r="A306" s="66" t="s">
        <v>325</v>
      </c>
      <c r="B306" s="51" t="s">
        <v>90</v>
      </c>
      <c r="C306" s="50">
        <v>100</v>
      </c>
      <c r="D306" s="53">
        <v>0.4</v>
      </c>
      <c r="E306" s="53">
        <v>0.3</v>
      </c>
      <c r="F306" s="53">
        <v>10.3</v>
      </c>
      <c r="G306" s="50">
        <v>47</v>
      </c>
      <c r="H306" s="52">
        <v>0.02</v>
      </c>
      <c r="I306" s="50">
        <v>5</v>
      </c>
      <c r="J306" s="50">
        <v>2</v>
      </c>
      <c r="K306" s="53">
        <v>0.4</v>
      </c>
      <c r="L306" s="50">
        <v>19</v>
      </c>
      <c r="M306" s="50">
        <v>16</v>
      </c>
      <c r="N306" s="50">
        <v>12</v>
      </c>
      <c r="O306" s="53">
        <v>2.2999999999999998</v>
      </c>
    </row>
    <row r="307" spans="1:15" s="9" customFormat="1" x14ac:dyDescent="0.3">
      <c r="A307" s="313" t="s">
        <v>130</v>
      </c>
      <c r="B307" s="313"/>
      <c r="C307" s="49">
        <v>355</v>
      </c>
      <c r="D307" s="52">
        <v>9.4700000000000006</v>
      </c>
      <c r="E307" s="52">
        <v>10.89</v>
      </c>
      <c r="F307" s="52">
        <v>34.32</v>
      </c>
      <c r="G307" s="52">
        <v>276.86</v>
      </c>
      <c r="H307" s="53">
        <v>0.1</v>
      </c>
      <c r="I307" s="53">
        <v>35.1</v>
      </c>
      <c r="J307" s="52">
        <v>112.66</v>
      </c>
      <c r="K307" s="52">
        <v>2.0499999999999998</v>
      </c>
      <c r="L307" s="52">
        <v>144.13</v>
      </c>
      <c r="M307" s="52">
        <v>107.25</v>
      </c>
      <c r="N307" s="52">
        <v>31.36</v>
      </c>
      <c r="O307" s="52">
        <v>5.64</v>
      </c>
    </row>
    <row r="308" spans="1:15" x14ac:dyDescent="0.3">
      <c r="A308" s="313" t="s">
        <v>88</v>
      </c>
      <c r="B308" s="313"/>
      <c r="C308" s="55">
        <v>1820</v>
      </c>
      <c r="D308" s="52">
        <v>63.17</v>
      </c>
      <c r="E308" s="52">
        <v>69.459999999999994</v>
      </c>
      <c r="F308" s="52">
        <v>211.13</v>
      </c>
      <c r="G308" s="52">
        <v>1749.42</v>
      </c>
      <c r="H308" s="52">
        <v>2.15</v>
      </c>
      <c r="I308" s="52">
        <v>176.33</v>
      </c>
      <c r="J308" s="52">
        <v>847.02</v>
      </c>
      <c r="K308" s="52">
        <v>12.92</v>
      </c>
      <c r="L308" s="52">
        <v>482.12</v>
      </c>
      <c r="M308" s="52">
        <v>1037.46</v>
      </c>
      <c r="N308" s="52">
        <v>294.24</v>
      </c>
      <c r="O308" s="52">
        <v>22.64</v>
      </c>
    </row>
    <row r="309" spans="1:15" s="9" customFormat="1" x14ac:dyDescent="0.3">
      <c r="A309" s="63" t="s">
        <v>120</v>
      </c>
      <c r="B309" s="10" t="s">
        <v>121</v>
      </c>
      <c r="C309" s="11"/>
      <c r="D309" s="11"/>
      <c r="E309" s="11"/>
      <c r="F309" s="11"/>
      <c r="G309" s="11"/>
      <c r="H309" s="311"/>
      <c r="I309" s="311"/>
      <c r="J309" s="314"/>
      <c r="K309" s="314"/>
      <c r="L309" s="314"/>
      <c r="M309" s="314"/>
      <c r="N309" s="314"/>
      <c r="O309" s="314"/>
    </row>
    <row r="310" spans="1:15" s="9" customFormat="1" x14ac:dyDescent="0.3">
      <c r="A310" s="63" t="s">
        <v>122</v>
      </c>
      <c r="B310" s="10" t="s">
        <v>735</v>
      </c>
      <c r="C310" s="11"/>
      <c r="D310" s="11"/>
      <c r="E310" s="11"/>
      <c r="F310" s="11"/>
      <c r="G310" s="11"/>
      <c r="H310" s="311"/>
      <c r="I310" s="311"/>
      <c r="J310" s="310"/>
      <c r="K310" s="310"/>
      <c r="L310" s="310"/>
      <c r="M310" s="310"/>
      <c r="N310" s="310"/>
      <c r="O310" s="310"/>
    </row>
    <row r="311" spans="1:15" s="9" customFormat="1" x14ac:dyDescent="0.3">
      <c r="A311" s="64" t="s">
        <v>57</v>
      </c>
      <c r="B311" s="12" t="s">
        <v>58</v>
      </c>
      <c r="C311" s="13"/>
      <c r="D311" s="13"/>
      <c r="E311" s="13"/>
      <c r="F311" s="11"/>
      <c r="G311" s="11"/>
      <c r="H311" s="84"/>
      <c r="I311" s="84"/>
      <c r="J311" s="83"/>
      <c r="K311" s="83"/>
      <c r="L311" s="83"/>
      <c r="M311" s="83"/>
      <c r="N311" s="83"/>
      <c r="O311" s="83"/>
    </row>
    <row r="312" spans="1:15" s="9" customFormat="1" x14ac:dyDescent="0.3">
      <c r="A312" s="65" t="s">
        <v>59</v>
      </c>
      <c r="B312" s="14">
        <v>3</v>
      </c>
      <c r="C312" s="15"/>
      <c r="D312" s="11"/>
      <c r="E312" s="11"/>
      <c r="F312" s="11"/>
      <c r="G312" s="11"/>
      <c r="H312" s="84"/>
      <c r="I312" s="84"/>
      <c r="J312" s="83"/>
      <c r="K312" s="83"/>
      <c r="L312" s="83"/>
      <c r="M312" s="83"/>
      <c r="N312" s="83"/>
      <c r="O312" s="83"/>
    </row>
    <row r="313" spans="1:15" s="9" customFormat="1" x14ac:dyDescent="0.3">
      <c r="A313" s="308" t="s">
        <v>60</v>
      </c>
      <c r="B313" s="308" t="s">
        <v>61</v>
      </c>
      <c r="C313" s="308" t="s">
        <v>62</v>
      </c>
      <c r="D313" s="315" t="s">
        <v>63</v>
      </c>
      <c r="E313" s="315"/>
      <c r="F313" s="315"/>
      <c r="G313" s="308" t="s">
        <v>64</v>
      </c>
      <c r="H313" s="315" t="s">
        <v>65</v>
      </c>
      <c r="I313" s="315"/>
      <c r="J313" s="315"/>
      <c r="K313" s="315"/>
      <c r="L313" s="315" t="s">
        <v>66</v>
      </c>
      <c r="M313" s="315"/>
      <c r="N313" s="315"/>
      <c r="O313" s="315"/>
    </row>
    <row r="314" spans="1:15" x14ac:dyDescent="0.3">
      <c r="A314" s="316"/>
      <c r="B314" s="309"/>
      <c r="C314" s="316"/>
      <c r="D314" s="85" t="s">
        <v>67</v>
      </c>
      <c r="E314" s="85" t="s">
        <v>68</v>
      </c>
      <c r="F314" s="85" t="s">
        <v>69</v>
      </c>
      <c r="G314" s="316"/>
      <c r="H314" s="85" t="s">
        <v>70</v>
      </c>
      <c r="I314" s="85" t="s">
        <v>71</v>
      </c>
      <c r="J314" s="85" t="s">
        <v>72</v>
      </c>
      <c r="K314" s="85" t="s">
        <v>73</v>
      </c>
      <c r="L314" s="85" t="s">
        <v>74</v>
      </c>
      <c r="M314" s="85" t="s">
        <v>75</v>
      </c>
      <c r="N314" s="85" t="s">
        <v>76</v>
      </c>
      <c r="O314" s="85" t="s">
        <v>77</v>
      </c>
    </row>
    <row r="315" spans="1:15" x14ac:dyDescent="0.3">
      <c r="A315" s="66">
        <v>1</v>
      </c>
      <c r="B315" s="49">
        <v>2</v>
      </c>
      <c r="C315" s="49">
        <v>3</v>
      </c>
      <c r="D315" s="49">
        <v>4</v>
      </c>
      <c r="E315" s="49">
        <v>5</v>
      </c>
      <c r="F315" s="49">
        <v>6</v>
      </c>
      <c r="G315" s="49">
        <v>7</v>
      </c>
      <c r="H315" s="49">
        <v>8</v>
      </c>
      <c r="I315" s="49">
        <v>9</v>
      </c>
      <c r="J315" s="49">
        <v>10</v>
      </c>
      <c r="K315" s="49">
        <v>11</v>
      </c>
      <c r="L315" s="49">
        <v>12</v>
      </c>
      <c r="M315" s="49">
        <v>13</v>
      </c>
      <c r="N315" s="49">
        <v>14</v>
      </c>
      <c r="O315" s="49">
        <v>15</v>
      </c>
    </row>
    <row r="316" spans="1:15" x14ac:dyDescent="0.3">
      <c r="A316" s="312" t="s">
        <v>959</v>
      </c>
      <c r="B316" s="312"/>
      <c r="C316" s="312"/>
      <c r="D316" s="312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312"/>
    </row>
    <row r="317" spans="1:15" x14ac:dyDescent="0.3">
      <c r="A317" s="66" t="s">
        <v>320</v>
      </c>
      <c r="B317" s="293" t="s">
        <v>945</v>
      </c>
      <c r="C317" s="294">
        <v>25</v>
      </c>
      <c r="D317" s="296">
        <v>1.68</v>
      </c>
      <c r="E317" s="296">
        <v>4.03</v>
      </c>
      <c r="F317" s="296">
        <v>10.93</v>
      </c>
      <c r="G317" s="297">
        <v>87.7</v>
      </c>
      <c r="H317" s="54"/>
      <c r="I317" s="54"/>
      <c r="J317" s="50">
        <v>45</v>
      </c>
      <c r="K317" s="53">
        <v>0.1</v>
      </c>
      <c r="L317" s="53">
        <v>2.4</v>
      </c>
      <c r="M317" s="50">
        <v>3</v>
      </c>
      <c r="N317" s="52">
        <v>0.05</v>
      </c>
      <c r="O317" s="52">
        <v>0.02</v>
      </c>
    </row>
    <row r="318" spans="1:15" x14ac:dyDescent="0.3">
      <c r="A318" s="66" t="s">
        <v>321</v>
      </c>
      <c r="B318" s="51" t="s">
        <v>80</v>
      </c>
      <c r="C318" s="50">
        <v>15</v>
      </c>
      <c r="D318" s="52">
        <v>3.48</v>
      </c>
      <c r="E318" s="52">
        <v>4.43</v>
      </c>
      <c r="F318" s="54"/>
      <c r="G318" s="53">
        <v>54.6</v>
      </c>
      <c r="H318" s="52">
        <v>0.01</v>
      </c>
      <c r="I318" s="52">
        <v>0.11</v>
      </c>
      <c r="J318" s="53">
        <v>43.2</v>
      </c>
      <c r="K318" s="52">
        <v>0.08</v>
      </c>
      <c r="L318" s="50">
        <v>132</v>
      </c>
      <c r="M318" s="50">
        <v>75</v>
      </c>
      <c r="N318" s="52">
        <v>5.25</v>
      </c>
      <c r="O318" s="52">
        <v>0.15</v>
      </c>
    </row>
    <row r="319" spans="1:15" x14ac:dyDescent="0.3">
      <c r="A319" s="66" t="s">
        <v>322</v>
      </c>
      <c r="B319" s="51" t="s">
        <v>168</v>
      </c>
      <c r="C319" s="50">
        <v>40</v>
      </c>
      <c r="D319" s="52">
        <v>5.08</v>
      </c>
      <c r="E319" s="53">
        <v>4.5999999999999996</v>
      </c>
      <c r="F319" s="52">
        <v>0.28000000000000003</v>
      </c>
      <c r="G319" s="53">
        <v>62.8</v>
      </c>
      <c r="H319" s="52">
        <v>0.03</v>
      </c>
      <c r="I319" s="54"/>
      <c r="J319" s="50">
        <v>104</v>
      </c>
      <c r="K319" s="52">
        <v>0.24</v>
      </c>
      <c r="L319" s="50">
        <v>22</v>
      </c>
      <c r="M319" s="53">
        <v>76.8</v>
      </c>
      <c r="N319" s="53">
        <v>4.8</v>
      </c>
      <c r="O319" s="50">
        <v>1</v>
      </c>
    </row>
    <row r="320" spans="1:15" ht="33" x14ac:dyDescent="0.3">
      <c r="A320" s="66" t="s">
        <v>377</v>
      </c>
      <c r="B320" s="51" t="s">
        <v>197</v>
      </c>
      <c r="C320" s="50">
        <v>220</v>
      </c>
      <c r="D320" s="53">
        <v>5.9</v>
      </c>
      <c r="E320" s="52">
        <v>4.53</v>
      </c>
      <c r="F320" s="52">
        <v>46.59</v>
      </c>
      <c r="G320" s="52">
        <v>251.44</v>
      </c>
      <c r="H320" s="52">
        <v>0.16</v>
      </c>
      <c r="I320" s="52">
        <v>1.63</v>
      </c>
      <c r="J320" s="53">
        <v>25.5</v>
      </c>
      <c r="K320" s="52">
        <v>1.01</v>
      </c>
      <c r="L320" s="52">
        <v>37.869999999999997</v>
      </c>
      <c r="M320" s="52">
        <v>150.47999999999999</v>
      </c>
      <c r="N320" s="52">
        <v>32.24</v>
      </c>
      <c r="O320" s="52">
        <v>2.46</v>
      </c>
    </row>
    <row r="321" spans="1:15" x14ac:dyDescent="0.3">
      <c r="A321" s="66" t="s">
        <v>324</v>
      </c>
      <c r="B321" s="51" t="s">
        <v>14</v>
      </c>
      <c r="C321" s="50">
        <v>200</v>
      </c>
      <c r="D321" s="52">
        <v>0.26</v>
      </c>
      <c r="E321" s="52">
        <v>0.03</v>
      </c>
      <c r="F321" s="52">
        <v>11.26</v>
      </c>
      <c r="G321" s="52">
        <v>47.79</v>
      </c>
      <c r="H321" s="54"/>
      <c r="I321" s="53">
        <v>2.9</v>
      </c>
      <c r="J321" s="53">
        <v>0.5</v>
      </c>
      <c r="K321" s="52">
        <v>0.01</v>
      </c>
      <c r="L321" s="52">
        <v>8.08</v>
      </c>
      <c r="M321" s="52">
        <v>9.7799999999999994</v>
      </c>
      <c r="N321" s="52">
        <v>5.24</v>
      </c>
      <c r="O321" s="53">
        <v>0.9</v>
      </c>
    </row>
    <row r="322" spans="1:15" x14ac:dyDescent="0.3">
      <c r="A322" s="67"/>
      <c r="B322" s="293" t="s">
        <v>244</v>
      </c>
      <c r="C322" s="294">
        <v>20</v>
      </c>
      <c r="D322" s="296">
        <v>1.58</v>
      </c>
      <c r="E322" s="297">
        <v>0.2</v>
      </c>
      <c r="F322" s="296">
        <v>9.66</v>
      </c>
      <c r="G322" s="294">
        <v>47</v>
      </c>
      <c r="H322" s="52">
        <v>0.06</v>
      </c>
      <c r="I322" s="54"/>
      <c r="J322" s="54"/>
      <c r="K322" s="52">
        <v>0.52</v>
      </c>
      <c r="L322" s="53">
        <v>9.1999999999999993</v>
      </c>
      <c r="M322" s="53">
        <v>34.799999999999997</v>
      </c>
      <c r="N322" s="53">
        <v>13.2</v>
      </c>
      <c r="O322" s="53">
        <v>0.8</v>
      </c>
    </row>
    <row r="323" spans="1:15" x14ac:dyDescent="0.3">
      <c r="A323" s="66" t="s">
        <v>325</v>
      </c>
      <c r="B323" s="51" t="s">
        <v>81</v>
      </c>
      <c r="C323" s="50">
        <v>100</v>
      </c>
      <c r="D323" s="53">
        <v>0.4</v>
      </c>
      <c r="E323" s="53">
        <v>0.4</v>
      </c>
      <c r="F323" s="53">
        <v>9.8000000000000007</v>
      </c>
      <c r="G323" s="50">
        <v>47</v>
      </c>
      <c r="H323" s="52">
        <v>0.03</v>
      </c>
      <c r="I323" s="50">
        <v>10</v>
      </c>
      <c r="J323" s="50">
        <v>5</v>
      </c>
      <c r="K323" s="53">
        <v>0.2</v>
      </c>
      <c r="L323" s="50">
        <v>16</v>
      </c>
      <c r="M323" s="50">
        <v>11</v>
      </c>
      <c r="N323" s="50">
        <v>9</v>
      </c>
      <c r="O323" s="53">
        <v>2.2000000000000002</v>
      </c>
    </row>
    <row r="324" spans="1:15" x14ac:dyDescent="0.3">
      <c r="A324" s="313" t="s">
        <v>82</v>
      </c>
      <c r="B324" s="313"/>
      <c r="C324" s="49">
        <v>625</v>
      </c>
      <c r="D324" s="52">
        <v>18.36</v>
      </c>
      <c r="E324" s="52">
        <v>21.64</v>
      </c>
      <c r="F324" s="52">
        <v>87.38</v>
      </c>
      <c r="G324" s="52">
        <v>623.73</v>
      </c>
      <c r="H324" s="52">
        <v>0.28999999999999998</v>
      </c>
      <c r="I324" s="52">
        <v>14.64</v>
      </c>
      <c r="J324" s="53">
        <v>223.2</v>
      </c>
      <c r="K324" s="52">
        <v>2.16</v>
      </c>
      <c r="L324" s="52">
        <v>227.55</v>
      </c>
      <c r="M324" s="52">
        <v>360.86</v>
      </c>
      <c r="N324" s="52">
        <v>69.78</v>
      </c>
      <c r="O324" s="52">
        <v>7.53</v>
      </c>
    </row>
    <row r="325" spans="1:15" x14ac:dyDescent="0.3">
      <c r="A325" s="312" t="s">
        <v>18</v>
      </c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  <c r="O325" s="312"/>
    </row>
    <row r="326" spans="1:15" x14ac:dyDescent="0.3">
      <c r="A326" s="66" t="s">
        <v>378</v>
      </c>
      <c r="B326" s="51" t="s">
        <v>300</v>
      </c>
      <c r="C326" s="50">
        <v>60</v>
      </c>
      <c r="D326" s="52">
        <v>3.45</v>
      </c>
      <c r="E326" s="52">
        <v>6.73</v>
      </c>
      <c r="F326" s="52">
        <v>6.85</v>
      </c>
      <c r="G326" s="53">
        <v>101.9</v>
      </c>
      <c r="H326" s="52">
        <v>0.05</v>
      </c>
      <c r="I326" s="53">
        <v>8.4</v>
      </c>
      <c r="J326" s="52">
        <v>5.76</v>
      </c>
      <c r="K326" s="52">
        <v>2.06</v>
      </c>
      <c r="L326" s="50">
        <v>15</v>
      </c>
      <c r="M326" s="52">
        <v>58.94</v>
      </c>
      <c r="N326" s="52">
        <v>20.309999999999999</v>
      </c>
      <c r="O326" s="52">
        <v>0.59</v>
      </c>
    </row>
    <row r="327" spans="1:15" ht="33" x14ac:dyDescent="0.3">
      <c r="A327" s="66" t="s">
        <v>340</v>
      </c>
      <c r="B327" s="51" t="s">
        <v>264</v>
      </c>
      <c r="C327" s="50">
        <v>225</v>
      </c>
      <c r="D327" s="52">
        <v>3.5700000000000003</v>
      </c>
      <c r="E327" s="52">
        <v>10.190000000000001</v>
      </c>
      <c r="F327" s="52">
        <v>10.31</v>
      </c>
      <c r="G327" s="52">
        <v>147.93</v>
      </c>
      <c r="H327" s="52">
        <v>0.25</v>
      </c>
      <c r="I327" s="52">
        <v>16.630000000000003</v>
      </c>
      <c r="J327" s="52">
        <v>180.39000000000001</v>
      </c>
      <c r="K327" s="52">
        <v>2</v>
      </c>
      <c r="L327" s="52">
        <v>39.520000000000003</v>
      </c>
      <c r="M327" s="52">
        <v>80.81</v>
      </c>
      <c r="N327" s="52">
        <v>24.09</v>
      </c>
      <c r="O327" s="52">
        <v>1.2</v>
      </c>
    </row>
    <row r="328" spans="1:15" x14ac:dyDescent="0.3">
      <c r="A328" s="66" t="s">
        <v>379</v>
      </c>
      <c r="B328" s="51" t="s">
        <v>301</v>
      </c>
      <c r="C328" s="50">
        <v>90</v>
      </c>
      <c r="D328" s="52">
        <v>13.39</v>
      </c>
      <c r="E328" s="52">
        <v>11.32</v>
      </c>
      <c r="F328" s="52">
        <v>3.41</v>
      </c>
      <c r="G328" s="52">
        <v>169.24</v>
      </c>
      <c r="H328" s="52">
        <v>0.46</v>
      </c>
      <c r="I328" s="52">
        <v>4.17</v>
      </c>
      <c r="J328" s="54"/>
      <c r="K328" s="52">
        <v>2.31</v>
      </c>
      <c r="L328" s="52">
        <v>11.43</v>
      </c>
      <c r="M328" s="52">
        <v>138.16999999999999</v>
      </c>
      <c r="N328" s="52">
        <v>19.309999999999999</v>
      </c>
      <c r="O328" s="52">
        <v>2.04</v>
      </c>
    </row>
    <row r="329" spans="1:15" x14ac:dyDescent="0.3">
      <c r="A329" s="66" t="s">
        <v>328</v>
      </c>
      <c r="B329" s="51" t="s">
        <v>83</v>
      </c>
      <c r="C329" s="50">
        <v>150</v>
      </c>
      <c r="D329" s="52">
        <v>6.96</v>
      </c>
      <c r="E329" s="52">
        <v>4.72</v>
      </c>
      <c r="F329" s="52">
        <v>31.46</v>
      </c>
      <c r="G329" s="52">
        <v>195.84</v>
      </c>
      <c r="H329" s="52">
        <v>0.24</v>
      </c>
      <c r="I329" s="54"/>
      <c r="J329" s="53">
        <v>19.100000000000001</v>
      </c>
      <c r="K329" s="52">
        <v>0.48</v>
      </c>
      <c r="L329" s="53">
        <v>12.7</v>
      </c>
      <c r="M329" s="52">
        <v>165.25</v>
      </c>
      <c r="N329" s="52">
        <v>110.06</v>
      </c>
      <c r="O329" s="53">
        <v>3.7</v>
      </c>
    </row>
    <row r="330" spans="1:15" x14ac:dyDescent="0.3">
      <c r="A330" s="66" t="s">
        <v>329</v>
      </c>
      <c r="B330" s="51" t="s">
        <v>84</v>
      </c>
      <c r="C330" s="50">
        <v>200</v>
      </c>
      <c r="D330" s="52">
        <v>0.37</v>
      </c>
      <c r="E330" s="52">
        <v>0.02</v>
      </c>
      <c r="F330" s="52">
        <v>21.01</v>
      </c>
      <c r="G330" s="53">
        <v>86.9</v>
      </c>
      <c r="H330" s="54"/>
      <c r="I330" s="52">
        <v>0.34</v>
      </c>
      <c r="J330" s="52">
        <v>0.51</v>
      </c>
      <c r="K330" s="52">
        <v>0.17</v>
      </c>
      <c r="L330" s="53">
        <v>19.2</v>
      </c>
      <c r="M330" s="52">
        <v>13.09</v>
      </c>
      <c r="N330" s="53">
        <v>5.0999999999999996</v>
      </c>
      <c r="O330" s="52">
        <v>1.05</v>
      </c>
    </row>
    <row r="331" spans="1:15" x14ac:dyDescent="0.3">
      <c r="A331" s="67"/>
      <c r="B331" s="51" t="s">
        <v>244</v>
      </c>
      <c r="C331" s="50">
        <v>20</v>
      </c>
      <c r="D331" s="52">
        <v>1.58</v>
      </c>
      <c r="E331" s="53">
        <v>0.2</v>
      </c>
      <c r="F331" s="52">
        <v>9.66</v>
      </c>
      <c r="G331" s="50">
        <v>47</v>
      </c>
      <c r="H331" s="52">
        <v>0.03</v>
      </c>
      <c r="I331" s="54"/>
      <c r="J331" s="54"/>
      <c r="K331" s="52">
        <v>0.26</v>
      </c>
      <c r="L331" s="53">
        <v>4.5999999999999996</v>
      </c>
      <c r="M331" s="53">
        <v>17.399999999999999</v>
      </c>
      <c r="N331" s="53">
        <v>6.6</v>
      </c>
      <c r="O331" s="53">
        <v>0.4</v>
      </c>
    </row>
    <row r="332" spans="1:15" x14ac:dyDescent="0.3">
      <c r="A332" s="67"/>
      <c r="B332" s="51" t="s">
        <v>250</v>
      </c>
      <c r="C332" s="50">
        <v>50</v>
      </c>
      <c r="D332" s="53">
        <v>3.3</v>
      </c>
      <c r="E332" s="53">
        <v>0.6</v>
      </c>
      <c r="F332" s="52">
        <v>19.82</v>
      </c>
      <c r="G332" s="50">
        <v>99</v>
      </c>
      <c r="H332" s="52">
        <v>0.09</v>
      </c>
      <c r="I332" s="54"/>
      <c r="J332" s="54"/>
      <c r="K332" s="53">
        <v>0.7</v>
      </c>
      <c r="L332" s="53">
        <v>14.5</v>
      </c>
      <c r="M332" s="50">
        <v>75</v>
      </c>
      <c r="N332" s="53">
        <v>23.5</v>
      </c>
      <c r="O332" s="52">
        <v>1.95</v>
      </c>
    </row>
    <row r="333" spans="1:15" x14ac:dyDescent="0.3">
      <c r="A333" s="66" t="s">
        <v>325</v>
      </c>
      <c r="B333" s="51" t="s">
        <v>90</v>
      </c>
      <c r="C333" s="50">
        <v>100</v>
      </c>
      <c r="D333" s="53">
        <v>0.4</v>
      </c>
      <c r="E333" s="53">
        <v>0.3</v>
      </c>
      <c r="F333" s="53">
        <v>10.3</v>
      </c>
      <c r="G333" s="50">
        <v>47</v>
      </c>
      <c r="H333" s="52">
        <v>0.02</v>
      </c>
      <c r="I333" s="50">
        <v>5</v>
      </c>
      <c r="J333" s="50">
        <v>2</v>
      </c>
      <c r="K333" s="53">
        <v>0.4</v>
      </c>
      <c r="L333" s="50">
        <v>19</v>
      </c>
      <c r="M333" s="50">
        <v>16</v>
      </c>
      <c r="N333" s="50">
        <v>12</v>
      </c>
      <c r="O333" s="53">
        <v>2.2999999999999998</v>
      </c>
    </row>
    <row r="334" spans="1:15" x14ac:dyDescent="0.3">
      <c r="A334" s="313" t="s">
        <v>86</v>
      </c>
      <c r="B334" s="313"/>
      <c r="C334" s="49">
        <v>895</v>
      </c>
      <c r="D334" s="52">
        <v>33.020000000000003</v>
      </c>
      <c r="E334" s="52">
        <v>34.08</v>
      </c>
      <c r="F334" s="52">
        <v>112.82</v>
      </c>
      <c r="G334" s="52">
        <v>894.81</v>
      </c>
      <c r="H334" s="52">
        <v>1.1399999999999999</v>
      </c>
      <c r="I334" s="52">
        <v>34.54</v>
      </c>
      <c r="J334" s="52">
        <v>207.76</v>
      </c>
      <c r="K334" s="52">
        <v>8.3800000000000008</v>
      </c>
      <c r="L334" s="52">
        <v>135.94999999999999</v>
      </c>
      <c r="M334" s="52">
        <v>564.66</v>
      </c>
      <c r="N334" s="52">
        <v>220.97</v>
      </c>
      <c r="O334" s="52">
        <v>13.23</v>
      </c>
    </row>
    <row r="335" spans="1:15" s="9" customFormat="1" x14ac:dyDescent="0.3">
      <c r="A335" s="312" t="s">
        <v>24</v>
      </c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</row>
    <row r="336" spans="1:15" s="9" customFormat="1" x14ac:dyDescent="0.3">
      <c r="A336" s="66" t="s">
        <v>364</v>
      </c>
      <c r="B336" s="51" t="s">
        <v>947</v>
      </c>
      <c r="C336" s="50">
        <v>100</v>
      </c>
      <c r="D336" s="52">
        <v>8.41</v>
      </c>
      <c r="E336" s="52">
        <v>9.2899999999999991</v>
      </c>
      <c r="F336" s="52">
        <v>41.03</v>
      </c>
      <c r="G336" s="52">
        <v>281.94</v>
      </c>
      <c r="H336" s="52">
        <v>0.11</v>
      </c>
      <c r="I336" s="52">
        <v>1.26</v>
      </c>
      <c r="J336" s="52">
        <v>45.86</v>
      </c>
      <c r="K336" s="52">
        <v>2.36</v>
      </c>
      <c r="L336" s="53">
        <v>182.2</v>
      </c>
      <c r="M336" s="52">
        <v>166.44</v>
      </c>
      <c r="N336" s="52">
        <v>25.51</v>
      </c>
      <c r="O336" s="52">
        <v>0.71</v>
      </c>
    </row>
    <row r="337" spans="1:15" s="9" customFormat="1" x14ac:dyDescent="0.3">
      <c r="A337" s="67"/>
      <c r="B337" s="51" t="s">
        <v>243</v>
      </c>
      <c r="C337" s="50">
        <v>200</v>
      </c>
      <c r="D337" s="50">
        <v>6</v>
      </c>
      <c r="E337" s="50">
        <v>5</v>
      </c>
      <c r="F337" s="53">
        <v>8.4</v>
      </c>
      <c r="G337" s="50">
        <v>102</v>
      </c>
      <c r="H337" s="52">
        <v>0.04</v>
      </c>
      <c r="I337" s="54"/>
      <c r="J337" s="54"/>
      <c r="K337" s="54"/>
      <c r="L337" s="50">
        <v>248</v>
      </c>
      <c r="M337" s="50">
        <v>184</v>
      </c>
      <c r="N337" s="50">
        <v>28</v>
      </c>
      <c r="O337" s="53">
        <v>0.2</v>
      </c>
    </row>
    <row r="338" spans="1:15" s="9" customFormat="1" x14ac:dyDescent="0.3">
      <c r="A338" s="67" t="s">
        <v>325</v>
      </c>
      <c r="B338" s="51" t="s">
        <v>251</v>
      </c>
      <c r="C338" s="50">
        <v>150</v>
      </c>
      <c r="D338" s="52">
        <v>1.35</v>
      </c>
      <c r="E338" s="53">
        <v>0.3</v>
      </c>
      <c r="F338" s="52">
        <v>12.15</v>
      </c>
      <c r="G338" s="53">
        <v>64.5</v>
      </c>
      <c r="H338" s="52">
        <v>0.06</v>
      </c>
      <c r="I338" s="50">
        <v>90</v>
      </c>
      <c r="J338" s="50">
        <v>12</v>
      </c>
      <c r="K338" s="53">
        <v>0.3</v>
      </c>
      <c r="L338" s="50">
        <v>51</v>
      </c>
      <c r="M338" s="53">
        <v>34.5</v>
      </c>
      <c r="N338" s="53">
        <v>19.5</v>
      </c>
      <c r="O338" s="52">
        <v>0.45</v>
      </c>
    </row>
    <row r="339" spans="1:15" x14ac:dyDescent="0.3">
      <c r="A339" s="313" t="s">
        <v>130</v>
      </c>
      <c r="B339" s="313"/>
      <c r="C339" s="49">
        <v>450</v>
      </c>
      <c r="D339" s="52">
        <v>15.76</v>
      </c>
      <c r="E339" s="52">
        <v>14.59</v>
      </c>
      <c r="F339" s="52">
        <v>61.58</v>
      </c>
      <c r="G339" s="52">
        <v>448.44</v>
      </c>
      <c r="H339" s="52">
        <v>0.21</v>
      </c>
      <c r="I339" s="52">
        <v>91.26</v>
      </c>
      <c r="J339" s="52">
        <v>57.86</v>
      </c>
      <c r="K339" s="52">
        <v>2.66</v>
      </c>
      <c r="L339" s="53">
        <v>481.2</v>
      </c>
      <c r="M339" s="52">
        <v>384.94</v>
      </c>
      <c r="N339" s="52">
        <v>73.010000000000005</v>
      </c>
      <c r="O339" s="52">
        <v>1.36</v>
      </c>
    </row>
    <row r="340" spans="1:15" x14ac:dyDescent="0.3">
      <c r="A340" s="313" t="s">
        <v>88</v>
      </c>
      <c r="B340" s="313"/>
      <c r="C340" s="55">
        <v>1970</v>
      </c>
      <c r="D340" s="52">
        <v>67.14</v>
      </c>
      <c r="E340" s="52">
        <v>70.31</v>
      </c>
      <c r="F340" s="52">
        <v>261.77999999999997</v>
      </c>
      <c r="G340" s="52">
        <v>1966.98</v>
      </c>
      <c r="H340" s="52">
        <v>1.64</v>
      </c>
      <c r="I340" s="52">
        <v>140.44</v>
      </c>
      <c r="J340" s="52">
        <v>488.82</v>
      </c>
      <c r="K340" s="53">
        <v>13.2</v>
      </c>
      <c r="L340" s="53">
        <v>844.7</v>
      </c>
      <c r="M340" s="52">
        <v>1310.46</v>
      </c>
      <c r="N340" s="52">
        <v>363.76</v>
      </c>
      <c r="O340" s="52">
        <v>22.12</v>
      </c>
    </row>
    <row r="341" spans="1:15" s="9" customFormat="1" x14ac:dyDescent="0.3">
      <c r="A341" s="63" t="s">
        <v>120</v>
      </c>
      <c r="B341" s="10" t="s">
        <v>121</v>
      </c>
      <c r="C341" s="11"/>
      <c r="D341" s="11"/>
      <c r="E341" s="11"/>
      <c r="F341" s="11"/>
      <c r="G341" s="11"/>
      <c r="H341" s="311"/>
      <c r="I341" s="311"/>
      <c r="J341" s="314"/>
      <c r="K341" s="314"/>
      <c r="L341" s="314"/>
      <c r="M341" s="314"/>
      <c r="N341" s="314"/>
      <c r="O341" s="314"/>
    </row>
    <row r="342" spans="1:15" s="9" customFormat="1" x14ac:dyDescent="0.3">
      <c r="A342" s="63" t="s">
        <v>122</v>
      </c>
      <c r="B342" s="10" t="s">
        <v>735</v>
      </c>
      <c r="C342" s="11"/>
      <c r="D342" s="11"/>
      <c r="E342" s="11"/>
      <c r="F342" s="11"/>
      <c r="G342" s="11"/>
      <c r="H342" s="311"/>
      <c r="I342" s="311"/>
      <c r="J342" s="310"/>
      <c r="K342" s="310"/>
      <c r="L342" s="310"/>
      <c r="M342" s="310"/>
      <c r="N342" s="310"/>
      <c r="O342" s="310"/>
    </row>
    <row r="343" spans="1:15" s="9" customFormat="1" x14ac:dyDescent="0.3">
      <c r="A343" s="64" t="s">
        <v>57</v>
      </c>
      <c r="B343" s="12" t="s">
        <v>89</v>
      </c>
      <c r="C343" s="13"/>
      <c r="D343" s="13"/>
      <c r="E343" s="13"/>
      <c r="F343" s="11"/>
      <c r="G343" s="11"/>
      <c r="H343" s="84"/>
      <c r="I343" s="84"/>
      <c r="J343" s="83"/>
      <c r="K343" s="83"/>
      <c r="L343" s="83"/>
      <c r="M343" s="83"/>
      <c r="N343" s="83"/>
      <c r="O343" s="83"/>
    </row>
    <row r="344" spans="1:15" s="9" customFormat="1" x14ac:dyDescent="0.3">
      <c r="A344" s="65" t="s">
        <v>59</v>
      </c>
      <c r="B344" s="14">
        <v>3</v>
      </c>
      <c r="C344" s="15"/>
      <c r="D344" s="11"/>
      <c r="E344" s="11"/>
      <c r="F344" s="11"/>
      <c r="G344" s="11"/>
      <c r="H344" s="84"/>
      <c r="I344" s="84"/>
      <c r="J344" s="83"/>
      <c r="K344" s="83"/>
      <c r="L344" s="83"/>
      <c r="M344" s="83"/>
      <c r="N344" s="83"/>
      <c r="O344" s="83"/>
    </row>
    <row r="345" spans="1:15" s="9" customFormat="1" x14ac:dyDescent="0.3">
      <c r="A345" s="308" t="s">
        <v>60</v>
      </c>
      <c r="B345" s="308" t="s">
        <v>61</v>
      </c>
      <c r="C345" s="308" t="s">
        <v>62</v>
      </c>
      <c r="D345" s="315" t="s">
        <v>63</v>
      </c>
      <c r="E345" s="315"/>
      <c r="F345" s="315"/>
      <c r="G345" s="308" t="s">
        <v>64</v>
      </c>
      <c r="H345" s="315" t="s">
        <v>65</v>
      </c>
      <c r="I345" s="315"/>
      <c r="J345" s="315"/>
      <c r="K345" s="315"/>
      <c r="L345" s="315" t="s">
        <v>66</v>
      </c>
      <c r="M345" s="315"/>
      <c r="N345" s="315"/>
      <c r="O345" s="315"/>
    </row>
    <row r="346" spans="1:15" x14ac:dyDescent="0.3">
      <c r="A346" s="316"/>
      <c r="B346" s="309"/>
      <c r="C346" s="316"/>
      <c r="D346" s="85" t="s">
        <v>67</v>
      </c>
      <c r="E346" s="85" t="s">
        <v>68</v>
      </c>
      <c r="F346" s="85" t="s">
        <v>69</v>
      </c>
      <c r="G346" s="316"/>
      <c r="H346" s="85" t="s">
        <v>70</v>
      </c>
      <c r="I346" s="85" t="s">
        <v>71</v>
      </c>
      <c r="J346" s="85" t="s">
        <v>72</v>
      </c>
      <c r="K346" s="85" t="s">
        <v>73</v>
      </c>
      <c r="L346" s="85" t="s">
        <v>74</v>
      </c>
      <c r="M346" s="85" t="s">
        <v>75</v>
      </c>
      <c r="N346" s="85" t="s">
        <v>76</v>
      </c>
      <c r="O346" s="85" t="s">
        <v>77</v>
      </c>
    </row>
    <row r="347" spans="1:15" x14ac:dyDescent="0.3">
      <c r="A347" s="66">
        <v>1</v>
      </c>
      <c r="B347" s="49">
        <v>2</v>
      </c>
      <c r="C347" s="49">
        <v>3</v>
      </c>
      <c r="D347" s="49">
        <v>4</v>
      </c>
      <c r="E347" s="49">
        <v>5</v>
      </c>
      <c r="F347" s="49">
        <v>6</v>
      </c>
      <c r="G347" s="49">
        <v>7</v>
      </c>
      <c r="H347" s="49">
        <v>8</v>
      </c>
      <c r="I347" s="49">
        <v>9</v>
      </c>
      <c r="J347" s="49">
        <v>10</v>
      </c>
      <c r="K347" s="49">
        <v>11</v>
      </c>
      <c r="L347" s="49">
        <v>12</v>
      </c>
      <c r="M347" s="49">
        <v>13</v>
      </c>
      <c r="N347" s="49">
        <v>14</v>
      </c>
      <c r="O347" s="49">
        <v>15</v>
      </c>
    </row>
    <row r="348" spans="1:15" x14ac:dyDescent="0.3">
      <c r="A348" s="312" t="s">
        <v>960</v>
      </c>
      <c r="B348" s="312"/>
      <c r="C348" s="312"/>
      <c r="D348" s="312"/>
      <c r="E348" s="312"/>
      <c r="F348" s="312"/>
      <c r="G348" s="312"/>
      <c r="H348" s="312"/>
      <c r="I348" s="312"/>
      <c r="J348" s="312"/>
      <c r="K348" s="312"/>
      <c r="L348" s="312"/>
      <c r="M348" s="312"/>
      <c r="N348" s="312"/>
      <c r="O348" s="312"/>
    </row>
    <row r="349" spans="1:15" x14ac:dyDescent="0.3">
      <c r="A349" s="66" t="s">
        <v>321</v>
      </c>
      <c r="B349" s="51" t="s">
        <v>80</v>
      </c>
      <c r="C349" s="50">
        <v>15</v>
      </c>
      <c r="D349" s="52">
        <v>3.48</v>
      </c>
      <c r="E349" s="52">
        <v>4.43</v>
      </c>
      <c r="F349" s="54"/>
      <c r="G349" s="53">
        <v>54.6</v>
      </c>
      <c r="H349" s="52">
        <v>0.01</v>
      </c>
      <c r="I349" s="52">
        <v>0.11</v>
      </c>
      <c r="J349" s="53">
        <v>43.2</v>
      </c>
      <c r="K349" s="52">
        <v>0.08</v>
      </c>
      <c r="L349" s="50">
        <v>132</v>
      </c>
      <c r="M349" s="50">
        <v>75</v>
      </c>
      <c r="N349" s="52">
        <v>5.25</v>
      </c>
      <c r="O349" s="52">
        <v>0.15</v>
      </c>
    </row>
    <row r="350" spans="1:15" ht="33" x14ac:dyDescent="0.3">
      <c r="A350" s="66" t="s">
        <v>371</v>
      </c>
      <c r="B350" s="51" t="s">
        <v>302</v>
      </c>
      <c r="C350" s="50">
        <v>180</v>
      </c>
      <c r="D350" s="53">
        <v>24</v>
      </c>
      <c r="E350" s="52">
        <v>13.49</v>
      </c>
      <c r="F350" s="52">
        <v>29.080000000000002</v>
      </c>
      <c r="G350" s="52">
        <v>338.90999999999997</v>
      </c>
      <c r="H350" s="52">
        <v>0.09</v>
      </c>
      <c r="I350" s="52">
        <v>4.4800000000000004</v>
      </c>
      <c r="J350" s="53">
        <v>91.3</v>
      </c>
      <c r="K350" s="52">
        <v>0.61</v>
      </c>
      <c r="L350" s="52">
        <v>219.04</v>
      </c>
      <c r="M350" s="52">
        <v>301.81</v>
      </c>
      <c r="N350" s="53">
        <v>40</v>
      </c>
      <c r="O350" s="52">
        <v>1.1000000000000001</v>
      </c>
    </row>
    <row r="351" spans="1:15" x14ac:dyDescent="0.3">
      <c r="A351" s="66" t="s">
        <v>332</v>
      </c>
      <c r="B351" s="51" t="s">
        <v>46</v>
      </c>
      <c r="C351" s="50">
        <v>200</v>
      </c>
      <c r="D351" s="52">
        <v>1.82</v>
      </c>
      <c r="E351" s="52">
        <v>1.42</v>
      </c>
      <c r="F351" s="52">
        <v>13.74</v>
      </c>
      <c r="G351" s="52">
        <v>75.650000000000006</v>
      </c>
      <c r="H351" s="52">
        <v>0.02</v>
      </c>
      <c r="I351" s="52">
        <v>0.83</v>
      </c>
      <c r="J351" s="52">
        <v>12.82</v>
      </c>
      <c r="K351" s="52">
        <v>0.06</v>
      </c>
      <c r="L351" s="52">
        <v>72.48</v>
      </c>
      <c r="M351" s="52">
        <v>58.64</v>
      </c>
      <c r="N351" s="52">
        <v>12.24</v>
      </c>
      <c r="O351" s="52">
        <v>0.91</v>
      </c>
    </row>
    <row r="352" spans="1:15" x14ac:dyDescent="0.3">
      <c r="A352" s="66"/>
      <c r="B352" s="298" t="s">
        <v>942</v>
      </c>
      <c r="C352" s="295">
        <v>60</v>
      </c>
      <c r="D352" s="52">
        <v>5.46</v>
      </c>
      <c r="E352" s="52">
        <v>15</v>
      </c>
      <c r="F352" s="52">
        <v>15.48</v>
      </c>
      <c r="G352" s="53">
        <v>210.84</v>
      </c>
      <c r="H352" s="52">
        <v>0.11</v>
      </c>
      <c r="I352" s="52">
        <v>7.0000000000000007E-2</v>
      </c>
      <c r="J352" s="53">
        <v>5.2</v>
      </c>
      <c r="K352" s="52">
        <v>1.01</v>
      </c>
      <c r="L352" s="52">
        <v>124.26</v>
      </c>
      <c r="M352" s="52">
        <v>94.52</v>
      </c>
      <c r="N352" s="52">
        <v>36.08</v>
      </c>
      <c r="O352" s="52">
        <v>1.1399999999999999</v>
      </c>
    </row>
    <row r="353" spans="1:15" x14ac:dyDescent="0.3">
      <c r="A353" s="66" t="s">
        <v>325</v>
      </c>
      <c r="B353" s="51" t="s">
        <v>90</v>
      </c>
      <c r="C353" s="50">
        <v>100</v>
      </c>
      <c r="D353" s="53">
        <v>0.4</v>
      </c>
      <c r="E353" s="53">
        <v>0.3</v>
      </c>
      <c r="F353" s="53">
        <v>10.3</v>
      </c>
      <c r="G353" s="50">
        <v>47</v>
      </c>
      <c r="H353" s="52">
        <v>0.02</v>
      </c>
      <c r="I353" s="50">
        <v>5</v>
      </c>
      <c r="J353" s="50">
        <v>2</v>
      </c>
      <c r="K353" s="53">
        <v>0.4</v>
      </c>
      <c r="L353" s="50">
        <v>19</v>
      </c>
      <c r="M353" s="50">
        <v>16</v>
      </c>
      <c r="N353" s="50">
        <v>12</v>
      </c>
      <c r="O353" s="53">
        <v>2.2999999999999998</v>
      </c>
    </row>
    <row r="354" spans="1:15" x14ac:dyDescent="0.3">
      <c r="A354" s="313" t="s">
        <v>82</v>
      </c>
      <c r="B354" s="313"/>
      <c r="C354" s="49">
        <v>545</v>
      </c>
      <c r="D354" s="52">
        <v>34.22</v>
      </c>
      <c r="E354" s="52">
        <v>24.57</v>
      </c>
      <c r="F354" s="52">
        <v>81.010000000000005</v>
      </c>
      <c r="G354" s="52">
        <v>690.06</v>
      </c>
      <c r="H354" s="52">
        <v>0.25</v>
      </c>
      <c r="I354" s="52">
        <v>10.49</v>
      </c>
      <c r="J354" s="52">
        <v>154.52000000000001</v>
      </c>
      <c r="K354" s="52">
        <v>2.16</v>
      </c>
      <c r="L354" s="52">
        <v>566.78</v>
      </c>
      <c r="M354" s="52">
        <v>545.97</v>
      </c>
      <c r="N354" s="52">
        <v>105.57</v>
      </c>
      <c r="O354" s="53">
        <v>5.6</v>
      </c>
    </row>
    <row r="355" spans="1:15" x14ac:dyDescent="0.3">
      <c r="A355" s="312" t="s">
        <v>18</v>
      </c>
      <c r="B355" s="312"/>
      <c r="C355" s="312"/>
      <c r="D355" s="312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</row>
    <row r="356" spans="1:15" x14ac:dyDescent="0.3">
      <c r="A356" s="66" t="s">
        <v>380</v>
      </c>
      <c r="B356" s="51" t="s">
        <v>303</v>
      </c>
      <c r="C356" s="50">
        <v>60</v>
      </c>
      <c r="D356" s="52">
        <v>0.78</v>
      </c>
      <c r="E356" s="52">
        <v>4.29</v>
      </c>
      <c r="F356" s="53">
        <v>4.9000000000000004</v>
      </c>
      <c r="G356" s="52">
        <v>61.67</v>
      </c>
      <c r="H356" s="52">
        <v>0.03</v>
      </c>
      <c r="I356" s="52">
        <v>5.19</v>
      </c>
      <c r="J356" s="52">
        <v>141.36000000000001</v>
      </c>
      <c r="K356" s="53">
        <v>1.5</v>
      </c>
      <c r="L356" s="52">
        <v>16.96</v>
      </c>
      <c r="M356" s="52">
        <v>28.46</v>
      </c>
      <c r="N356" s="52">
        <v>30.47</v>
      </c>
      <c r="O356" s="52">
        <v>2.34</v>
      </c>
    </row>
    <row r="357" spans="1:15" ht="33" x14ac:dyDescent="0.3">
      <c r="A357" s="67" t="s">
        <v>334</v>
      </c>
      <c r="B357" s="51" t="s">
        <v>270</v>
      </c>
      <c r="C357" s="50">
        <v>220</v>
      </c>
      <c r="D357" s="52">
        <v>3.9</v>
      </c>
      <c r="E357" s="52">
        <v>9.2000000000000011</v>
      </c>
      <c r="F357" s="52">
        <v>12.030000000000001</v>
      </c>
      <c r="G357" s="52">
        <v>141.94999999999999</v>
      </c>
      <c r="H357" s="52">
        <v>0.16</v>
      </c>
      <c r="I357" s="52">
        <v>16.64</v>
      </c>
      <c r="J357" s="52">
        <v>191.32</v>
      </c>
      <c r="K357" s="52">
        <v>2.36</v>
      </c>
      <c r="L357" s="53">
        <v>30.78</v>
      </c>
      <c r="M357" s="52">
        <v>77.64</v>
      </c>
      <c r="N357" s="52">
        <v>21.84</v>
      </c>
      <c r="O357" s="52">
        <v>1</v>
      </c>
    </row>
    <row r="358" spans="1:15" x14ac:dyDescent="0.3">
      <c r="A358" s="66" t="s">
        <v>347</v>
      </c>
      <c r="B358" s="293" t="s">
        <v>271</v>
      </c>
      <c r="C358" s="294">
        <v>90</v>
      </c>
      <c r="D358" s="296">
        <v>16.14</v>
      </c>
      <c r="E358" s="296">
        <v>13.43</v>
      </c>
      <c r="F358" s="296">
        <v>0.72</v>
      </c>
      <c r="G358" s="296">
        <v>186.71</v>
      </c>
      <c r="H358" s="52">
        <v>7.0000000000000007E-2</v>
      </c>
      <c r="I358" s="52">
        <v>0.17</v>
      </c>
      <c r="J358" s="52">
        <v>67.239999999999995</v>
      </c>
      <c r="K358" s="52">
        <v>0.56999999999999995</v>
      </c>
      <c r="L358" s="52">
        <v>139.44</v>
      </c>
      <c r="M358" s="53">
        <v>191.7</v>
      </c>
      <c r="N358" s="52">
        <v>19.059999999999999</v>
      </c>
      <c r="O358" s="52">
        <v>0.68</v>
      </c>
    </row>
    <row r="359" spans="1:15" x14ac:dyDescent="0.3">
      <c r="A359" s="66" t="s">
        <v>367</v>
      </c>
      <c r="B359" s="51" t="s">
        <v>292</v>
      </c>
      <c r="C359" s="50">
        <v>150</v>
      </c>
      <c r="D359" s="52">
        <v>3.27</v>
      </c>
      <c r="E359" s="52">
        <v>4.71</v>
      </c>
      <c r="F359" s="52">
        <v>22.03</v>
      </c>
      <c r="G359" s="52">
        <v>144.03</v>
      </c>
      <c r="H359" s="52">
        <v>0.16</v>
      </c>
      <c r="I359" s="53">
        <v>25.9</v>
      </c>
      <c r="J359" s="53">
        <v>31.4</v>
      </c>
      <c r="K359" s="53">
        <v>0.2</v>
      </c>
      <c r="L359" s="52">
        <v>43.44</v>
      </c>
      <c r="M359" s="52">
        <v>96.82</v>
      </c>
      <c r="N359" s="53">
        <v>32.799999999999997</v>
      </c>
      <c r="O359" s="53">
        <v>1.2</v>
      </c>
    </row>
    <row r="360" spans="1:15" x14ac:dyDescent="0.3">
      <c r="A360" s="68"/>
      <c r="B360" s="51" t="s">
        <v>260</v>
      </c>
      <c r="C360" s="50">
        <v>200</v>
      </c>
      <c r="D360" s="50">
        <v>1</v>
      </c>
      <c r="E360" s="53">
        <v>0.2</v>
      </c>
      <c r="F360" s="53">
        <v>20.2</v>
      </c>
      <c r="G360" s="50">
        <v>92</v>
      </c>
      <c r="H360" s="52">
        <v>0.02</v>
      </c>
      <c r="I360" s="50">
        <v>4</v>
      </c>
      <c r="J360" s="54"/>
      <c r="K360" s="53">
        <v>0.2</v>
      </c>
      <c r="L360" s="50">
        <v>14</v>
      </c>
      <c r="M360" s="50">
        <v>14</v>
      </c>
      <c r="N360" s="50">
        <v>8</v>
      </c>
      <c r="O360" s="53">
        <v>2.8</v>
      </c>
    </row>
    <row r="361" spans="1:15" x14ac:dyDescent="0.3">
      <c r="A361" s="67"/>
      <c r="B361" s="51" t="s">
        <v>244</v>
      </c>
      <c r="C361" s="50">
        <v>20</v>
      </c>
      <c r="D361" s="52">
        <v>1.58</v>
      </c>
      <c r="E361" s="53">
        <v>0.2</v>
      </c>
      <c r="F361" s="52">
        <v>9.66</v>
      </c>
      <c r="G361" s="50">
        <v>47</v>
      </c>
      <c r="H361" s="52">
        <v>0.03</v>
      </c>
      <c r="I361" s="54"/>
      <c r="J361" s="54"/>
      <c r="K361" s="52">
        <v>0.26</v>
      </c>
      <c r="L361" s="53">
        <v>4.5999999999999996</v>
      </c>
      <c r="M361" s="53">
        <v>17.399999999999999</v>
      </c>
      <c r="N361" s="53">
        <v>6.6</v>
      </c>
      <c r="O361" s="53">
        <v>0.4</v>
      </c>
    </row>
    <row r="362" spans="1:15" x14ac:dyDescent="0.3">
      <c r="A362" s="67"/>
      <c r="B362" s="51" t="s">
        <v>250</v>
      </c>
      <c r="C362" s="50">
        <v>50</v>
      </c>
      <c r="D362" s="53">
        <v>3.3</v>
      </c>
      <c r="E362" s="53">
        <v>0.6</v>
      </c>
      <c r="F362" s="52">
        <v>19.82</v>
      </c>
      <c r="G362" s="50">
        <v>99</v>
      </c>
      <c r="H362" s="52">
        <v>0.09</v>
      </c>
      <c r="I362" s="54"/>
      <c r="J362" s="54"/>
      <c r="K362" s="53">
        <v>0.7</v>
      </c>
      <c r="L362" s="53">
        <v>14.5</v>
      </c>
      <c r="M362" s="50">
        <v>75</v>
      </c>
      <c r="N362" s="53">
        <v>23.5</v>
      </c>
      <c r="O362" s="52">
        <v>1.95</v>
      </c>
    </row>
    <row r="363" spans="1:15" x14ac:dyDescent="0.3">
      <c r="A363" s="66" t="s">
        <v>325</v>
      </c>
      <c r="B363" s="51" t="s">
        <v>81</v>
      </c>
      <c r="C363" s="50">
        <v>100</v>
      </c>
      <c r="D363" s="53">
        <v>0.4</v>
      </c>
      <c r="E363" s="53">
        <v>0.4</v>
      </c>
      <c r="F363" s="53">
        <v>9.8000000000000007</v>
      </c>
      <c r="G363" s="50">
        <v>47</v>
      </c>
      <c r="H363" s="52">
        <v>0.03</v>
      </c>
      <c r="I363" s="50">
        <v>10</v>
      </c>
      <c r="J363" s="50">
        <v>5</v>
      </c>
      <c r="K363" s="53">
        <v>0.2</v>
      </c>
      <c r="L363" s="50">
        <v>16</v>
      </c>
      <c r="M363" s="50">
        <v>11</v>
      </c>
      <c r="N363" s="50">
        <v>9</v>
      </c>
      <c r="O363" s="53">
        <v>2.2000000000000002</v>
      </c>
    </row>
    <row r="364" spans="1:15" s="9" customFormat="1" x14ac:dyDescent="0.3">
      <c r="A364" s="313" t="s">
        <v>86</v>
      </c>
      <c r="B364" s="313"/>
      <c r="C364" s="49">
        <v>895</v>
      </c>
      <c r="D364" s="52">
        <v>32.36</v>
      </c>
      <c r="E364" s="52">
        <v>35.270000000000003</v>
      </c>
      <c r="F364" s="52">
        <v>98.51</v>
      </c>
      <c r="G364" s="52">
        <v>841.88</v>
      </c>
      <c r="H364" s="52">
        <v>0.61</v>
      </c>
      <c r="I364" s="52">
        <v>61.73</v>
      </c>
      <c r="J364" s="53">
        <v>407.4</v>
      </c>
      <c r="K364" s="52">
        <v>6.35</v>
      </c>
      <c r="L364" s="52">
        <v>151.26</v>
      </c>
      <c r="M364" s="53">
        <v>506.2</v>
      </c>
      <c r="N364" s="52">
        <v>152.62</v>
      </c>
      <c r="O364" s="52">
        <v>12.71</v>
      </c>
    </row>
    <row r="365" spans="1:15" s="9" customFormat="1" x14ac:dyDescent="0.3">
      <c r="A365" s="312" t="s">
        <v>24</v>
      </c>
      <c r="B365" s="312"/>
      <c r="C365" s="312"/>
      <c r="D365" s="312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</row>
    <row r="366" spans="1:15" s="9" customFormat="1" x14ac:dyDescent="0.3">
      <c r="A366" s="67"/>
      <c r="B366" s="298" t="s">
        <v>940</v>
      </c>
      <c r="C366" s="301">
        <v>60</v>
      </c>
      <c r="D366" s="299">
        <v>3.06</v>
      </c>
      <c r="E366" s="299">
        <v>3.72</v>
      </c>
      <c r="F366" s="299">
        <v>16.68</v>
      </c>
      <c r="G366" s="299">
        <v>110.64</v>
      </c>
      <c r="H366" s="52">
        <v>0.26</v>
      </c>
      <c r="I366" s="52">
        <v>1.04</v>
      </c>
      <c r="J366" s="53">
        <v>32.299999999999997</v>
      </c>
      <c r="K366" s="52">
        <v>1.01</v>
      </c>
      <c r="L366" s="52">
        <v>14.86</v>
      </c>
      <c r="M366" s="52">
        <v>100.94</v>
      </c>
      <c r="N366" s="52">
        <v>14.14</v>
      </c>
      <c r="O366" s="52">
        <v>1.39</v>
      </c>
    </row>
    <row r="367" spans="1:15" s="9" customFormat="1" x14ac:dyDescent="0.3">
      <c r="A367" s="66" t="s">
        <v>324</v>
      </c>
      <c r="B367" s="51" t="s">
        <v>14</v>
      </c>
      <c r="C367" s="50">
        <v>200</v>
      </c>
      <c r="D367" s="52">
        <v>0.26</v>
      </c>
      <c r="E367" s="52">
        <v>0.03</v>
      </c>
      <c r="F367" s="52">
        <v>11.26</v>
      </c>
      <c r="G367" s="52">
        <v>47.79</v>
      </c>
      <c r="H367" s="54"/>
      <c r="I367" s="53">
        <v>2.9</v>
      </c>
      <c r="J367" s="53">
        <v>0.5</v>
      </c>
      <c r="K367" s="52">
        <v>0.01</v>
      </c>
      <c r="L367" s="52">
        <v>8.08</v>
      </c>
      <c r="M367" s="52">
        <v>9.7799999999999994</v>
      </c>
      <c r="N367" s="52">
        <v>5.24</v>
      </c>
      <c r="O367" s="53">
        <v>0.9</v>
      </c>
    </row>
    <row r="368" spans="1:15" x14ac:dyDescent="0.3">
      <c r="A368" s="67" t="s">
        <v>325</v>
      </c>
      <c r="B368" s="51" t="s">
        <v>103</v>
      </c>
      <c r="C368" s="50">
        <v>100</v>
      </c>
      <c r="D368" s="53">
        <v>0.6</v>
      </c>
      <c r="E368" s="53">
        <v>0.6</v>
      </c>
      <c r="F368" s="53">
        <v>15.4</v>
      </c>
      <c r="G368" s="50">
        <v>72</v>
      </c>
      <c r="H368" s="52">
        <v>0.05</v>
      </c>
      <c r="I368" s="50">
        <v>6</v>
      </c>
      <c r="J368" s="50">
        <v>5</v>
      </c>
      <c r="K368" s="53">
        <v>0.4</v>
      </c>
      <c r="L368" s="50">
        <v>30</v>
      </c>
      <c r="M368" s="50">
        <v>22</v>
      </c>
      <c r="N368" s="50">
        <v>17</v>
      </c>
      <c r="O368" s="53">
        <v>0.6</v>
      </c>
    </row>
    <row r="369" spans="1:15" x14ac:dyDescent="0.3">
      <c r="A369" s="313" t="s">
        <v>130</v>
      </c>
      <c r="B369" s="313"/>
      <c r="C369" s="49">
        <v>375</v>
      </c>
      <c r="D369" s="52">
        <v>10.64</v>
      </c>
      <c r="E369" s="52">
        <v>8.26</v>
      </c>
      <c r="F369" s="52">
        <v>51.84</v>
      </c>
      <c r="G369" s="52">
        <v>328.13</v>
      </c>
      <c r="H369" s="52">
        <v>0.31</v>
      </c>
      <c r="I369" s="52">
        <v>9.94</v>
      </c>
      <c r="J369" s="53">
        <v>37.799999999999997</v>
      </c>
      <c r="K369" s="52">
        <v>1.42</v>
      </c>
      <c r="L369" s="52">
        <v>52.94</v>
      </c>
      <c r="M369" s="52">
        <v>132.72</v>
      </c>
      <c r="N369" s="52">
        <v>36.380000000000003</v>
      </c>
      <c r="O369" s="52">
        <v>2.89</v>
      </c>
    </row>
    <row r="370" spans="1:15" x14ac:dyDescent="0.3">
      <c r="A370" s="313" t="s">
        <v>88</v>
      </c>
      <c r="B370" s="313"/>
      <c r="C370" s="55">
        <v>1815</v>
      </c>
      <c r="D370" s="52">
        <v>77.22</v>
      </c>
      <c r="E370" s="52">
        <v>68.099999999999994</v>
      </c>
      <c r="F370" s="52">
        <v>231.36</v>
      </c>
      <c r="G370" s="52">
        <v>1860.07</v>
      </c>
      <c r="H370" s="52">
        <v>1.17</v>
      </c>
      <c r="I370" s="52">
        <v>82.16</v>
      </c>
      <c r="J370" s="52">
        <v>599.72</v>
      </c>
      <c r="K370" s="52">
        <v>9.93</v>
      </c>
      <c r="L370" s="52">
        <v>770.98</v>
      </c>
      <c r="M370" s="52">
        <v>1184.8900000000001</v>
      </c>
      <c r="N370" s="52">
        <v>294.57</v>
      </c>
      <c r="O370" s="53">
        <v>21.2</v>
      </c>
    </row>
    <row r="371" spans="1:15" s="9" customFormat="1" x14ac:dyDescent="0.3">
      <c r="A371" s="63" t="s">
        <v>120</v>
      </c>
      <c r="B371" s="10" t="s">
        <v>121</v>
      </c>
      <c r="C371" s="11"/>
      <c r="D371" s="11"/>
      <c r="E371" s="11"/>
      <c r="F371" s="11"/>
      <c r="G371" s="11"/>
      <c r="H371" s="311"/>
      <c r="I371" s="311"/>
      <c r="J371" s="314"/>
      <c r="K371" s="314"/>
      <c r="L371" s="314"/>
      <c r="M371" s="314"/>
      <c r="N371" s="314"/>
      <c r="O371" s="314"/>
    </row>
    <row r="372" spans="1:15" s="9" customFormat="1" x14ac:dyDescent="0.3">
      <c r="A372" s="63" t="s">
        <v>122</v>
      </c>
      <c r="B372" s="10" t="s">
        <v>735</v>
      </c>
      <c r="C372" s="11"/>
      <c r="D372" s="11"/>
      <c r="E372" s="11"/>
      <c r="F372" s="11"/>
      <c r="G372" s="11"/>
      <c r="H372" s="311"/>
      <c r="I372" s="311"/>
      <c r="J372" s="310"/>
      <c r="K372" s="310"/>
      <c r="L372" s="310"/>
      <c r="M372" s="310"/>
      <c r="N372" s="310"/>
      <c r="O372" s="310"/>
    </row>
    <row r="373" spans="1:15" s="9" customFormat="1" x14ac:dyDescent="0.3">
      <c r="A373" s="64" t="s">
        <v>57</v>
      </c>
      <c r="B373" s="12" t="s">
        <v>92</v>
      </c>
      <c r="C373" s="13"/>
      <c r="D373" s="13"/>
      <c r="E373" s="13"/>
      <c r="F373" s="11"/>
      <c r="G373" s="11"/>
      <c r="H373" s="84"/>
      <c r="I373" s="84"/>
      <c r="J373" s="83"/>
      <c r="K373" s="83"/>
      <c r="L373" s="83"/>
      <c r="M373" s="83"/>
      <c r="N373" s="83"/>
      <c r="O373" s="83"/>
    </row>
    <row r="374" spans="1:15" s="9" customFormat="1" x14ac:dyDescent="0.3">
      <c r="A374" s="65" t="s">
        <v>59</v>
      </c>
      <c r="B374" s="14">
        <v>3</v>
      </c>
      <c r="C374" s="15"/>
      <c r="D374" s="11"/>
      <c r="E374" s="11"/>
      <c r="F374" s="11"/>
      <c r="G374" s="11"/>
      <c r="H374" s="84"/>
      <c r="I374" s="84"/>
      <c r="J374" s="83"/>
      <c r="K374" s="83"/>
      <c r="L374" s="83"/>
      <c r="M374" s="83"/>
      <c r="N374" s="83"/>
      <c r="O374" s="83"/>
    </row>
    <row r="375" spans="1:15" s="9" customFormat="1" x14ac:dyDescent="0.3">
      <c r="A375" s="308" t="s">
        <v>60</v>
      </c>
      <c r="B375" s="308" t="s">
        <v>61</v>
      </c>
      <c r="C375" s="308" t="s">
        <v>62</v>
      </c>
      <c r="D375" s="315" t="s">
        <v>63</v>
      </c>
      <c r="E375" s="315"/>
      <c r="F375" s="315"/>
      <c r="G375" s="308" t="s">
        <v>64</v>
      </c>
      <c r="H375" s="315" t="s">
        <v>65</v>
      </c>
      <c r="I375" s="315"/>
      <c r="J375" s="315"/>
      <c r="K375" s="315"/>
      <c r="L375" s="315" t="s">
        <v>66</v>
      </c>
      <c r="M375" s="315"/>
      <c r="N375" s="315"/>
      <c r="O375" s="315"/>
    </row>
    <row r="376" spans="1:15" x14ac:dyDescent="0.3">
      <c r="A376" s="316"/>
      <c r="B376" s="309"/>
      <c r="C376" s="316"/>
      <c r="D376" s="85" t="s">
        <v>67</v>
      </c>
      <c r="E376" s="85" t="s">
        <v>68</v>
      </c>
      <c r="F376" s="85" t="s">
        <v>69</v>
      </c>
      <c r="G376" s="316"/>
      <c r="H376" s="85" t="s">
        <v>70</v>
      </c>
      <c r="I376" s="85" t="s">
        <v>71</v>
      </c>
      <c r="J376" s="85" t="s">
        <v>72</v>
      </c>
      <c r="K376" s="85" t="s">
        <v>73</v>
      </c>
      <c r="L376" s="85" t="s">
        <v>74</v>
      </c>
      <c r="M376" s="85" t="s">
        <v>75</v>
      </c>
      <c r="N376" s="85" t="s">
        <v>76</v>
      </c>
      <c r="O376" s="85" t="s">
        <v>77</v>
      </c>
    </row>
    <row r="377" spans="1:15" x14ac:dyDescent="0.3">
      <c r="A377" s="66">
        <v>1</v>
      </c>
      <c r="B377" s="49">
        <v>2</v>
      </c>
      <c r="C377" s="49">
        <v>3</v>
      </c>
      <c r="D377" s="49">
        <v>4</v>
      </c>
      <c r="E377" s="49">
        <v>5</v>
      </c>
      <c r="F377" s="49">
        <v>6</v>
      </c>
      <c r="G377" s="49">
        <v>7</v>
      </c>
      <c r="H377" s="49">
        <v>8</v>
      </c>
      <c r="I377" s="49">
        <v>9</v>
      </c>
      <c r="J377" s="49">
        <v>10</v>
      </c>
      <c r="K377" s="49">
        <v>11</v>
      </c>
      <c r="L377" s="49">
        <v>12</v>
      </c>
      <c r="M377" s="49">
        <v>13</v>
      </c>
      <c r="N377" s="49">
        <v>14</v>
      </c>
      <c r="O377" s="49">
        <v>15</v>
      </c>
    </row>
    <row r="378" spans="1:15" x14ac:dyDescent="0.3">
      <c r="A378" s="312" t="s">
        <v>961</v>
      </c>
      <c r="B378" s="312"/>
      <c r="C378" s="312"/>
      <c r="D378" s="312"/>
      <c r="E378" s="312"/>
      <c r="F378" s="312"/>
      <c r="G378" s="312"/>
      <c r="H378" s="312"/>
      <c r="I378" s="312"/>
      <c r="J378" s="312"/>
      <c r="K378" s="312"/>
      <c r="L378" s="312"/>
      <c r="M378" s="312"/>
      <c r="N378" s="312"/>
      <c r="O378" s="312"/>
    </row>
    <row r="379" spans="1:15" x14ac:dyDescent="0.3">
      <c r="A379" s="66" t="s">
        <v>320</v>
      </c>
      <c r="B379" s="51" t="s">
        <v>79</v>
      </c>
      <c r="C379" s="50">
        <v>10</v>
      </c>
      <c r="D379" s="52">
        <v>0.08</v>
      </c>
      <c r="E379" s="52">
        <v>7.25</v>
      </c>
      <c r="F379" s="52">
        <v>0.13</v>
      </c>
      <c r="G379" s="53">
        <v>66.099999999999994</v>
      </c>
      <c r="H379" s="54"/>
      <c r="I379" s="54"/>
      <c r="J379" s="50">
        <v>45</v>
      </c>
      <c r="K379" s="53">
        <v>0.1</v>
      </c>
      <c r="L379" s="53">
        <v>2.4</v>
      </c>
      <c r="M379" s="50">
        <v>3</v>
      </c>
      <c r="N379" s="52">
        <v>0.05</v>
      </c>
      <c r="O379" s="52">
        <v>0.02</v>
      </c>
    </row>
    <row r="380" spans="1:15" x14ac:dyDescent="0.3">
      <c r="A380" s="66" t="s">
        <v>381</v>
      </c>
      <c r="B380" s="51" t="s">
        <v>273</v>
      </c>
      <c r="C380" s="50">
        <v>90</v>
      </c>
      <c r="D380" s="53">
        <v>14.3</v>
      </c>
      <c r="E380" s="52">
        <v>6.86</v>
      </c>
      <c r="F380" s="52">
        <v>9.58</v>
      </c>
      <c r="G380" s="52">
        <v>154.72</v>
      </c>
      <c r="H380" s="52">
        <v>0.09</v>
      </c>
      <c r="I380" s="53">
        <v>0.5</v>
      </c>
      <c r="J380" s="53">
        <v>9.9</v>
      </c>
      <c r="K380" s="53">
        <v>0.7</v>
      </c>
      <c r="L380" s="52">
        <v>12.62</v>
      </c>
      <c r="M380" s="52">
        <v>135.03</v>
      </c>
      <c r="N380" s="53">
        <v>19.8</v>
      </c>
      <c r="O380" s="52">
        <v>0.96</v>
      </c>
    </row>
    <row r="381" spans="1:15" x14ac:dyDescent="0.3">
      <c r="A381" s="67" t="s">
        <v>351</v>
      </c>
      <c r="B381" s="51" t="s">
        <v>274</v>
      </c>
      <c r="C381" s="50">
        <v>150</v>
      </c>
      <c r="D381" s="52">
        <v>3.07</v>
      </c>
      <c r="E381" s="52">
        <v>8.42</v>
      </c>
      <c r="F381" s="52">
        <v>17.940000000000001</v>
      </c>
      <c r="G381" s="52">
        <v>160.94999999999999</v>
      </c>
      <c r="H381" s="52">
        <v>0.13</v>
      </c>
      <c r="I381" s="52">
        <v>38.75</v>
      </c>
      <c r="J381" s="52">
        <v>703.39</v>
      </c>
      <c r="K381" s="52">
        <v>3.85</v>
      </c>
      <c r="L381" s="52">
        <v>43.53</v>
      </c>
      <c r="M381" s="52">
        <v>85.09</v>
      </c>
      <c r="N381" s="52">
        <v>40.81</v>
      </c>
      <c r="O381" s="52">
        <v>1.37</v>
      </c>
    </row>
    <row r="382" spans="1:15" x14ac:dyDescent="0.3">
      <c r="A382" s="67" t="s">
        <v>338</v>
      </c>
      <c r="B382" s="51" t="s">
        <v>95</v>
      </c>
      <c r="C382" s="50">
        <v>200</v>
      </c>
      <c r="D382" s="53">
        <v>0.3</v>
      </c>
      <c r="E382" s="52">
        <v>0.06</v>
      </c>
      <c r="F382" s="53">
        <v>12.5</v>
      </c>
      <c r="G382" s="52">
        <v>53.93</v>
      </c>
      <c r="H382" s="54"/>
      <c r="I382" s="53">
        <v>30.1</v>
      </c>
      <c r="J382" s="52">
        <v>25.01</v>
      </c>
      <c r="K382" s="52">
        <v>0.11</v>
      </c>
      <c r="L382" s="52">
        <v>7.08</v>
      </c>
      <c r="M382" s="52">
        <v>8.75</v>
      </c>
      <c r="N382" s="52">
        <v>4.91</v>
      </c>
      <c r="O382" s="52">
        <v>0.94</v>
      </c>
    </row>
    <row r="383" spans="1:15" x14ac:dyDescent="0.3">
      <c r="A383" s="67"/>
      <c r="B383" s="51" t="s">
        <v>244</v>
      </c>
      <c r="C383" s="50">
        <v>40</v>
      </c>
      <c r="D383" s="52">
        <v>3.16</v>
      </c>
      <c r="E383" s="53">
        <v>0.4</v>
      </c>
      <c r="F383" s="52">
        <v>19.32</v>
      </c>
      <c r="G383" s="50">
        <v>94</v>
      </c>
      <c r="H383" s="52">
        <v>0.06</v>
      </c>
      <c r="I383" s="54"/>
      <c r="J383" s="54"/>
      <c r="K383" s="52">
        <v>0.52</v>
      </c>
      <c r="L383" s="53">
        <v>9.1999999999999993</v>
      </c>
      <c r="M383" s="53">
        <v>34.799999999999997</v>
      </c>
      <c r="N383" s="53">
        <v>13.2</v>
      </c>
      <c r="O383" s="53">
        <v>0.8</v>
      </c>
    </row>
    <row r="384" spans="1:15" x14ac:dyDescent="0.3">
      <c r="A384" s="66" t="s">
        <v>325</v>
      </c>
      <c r="B384" s="51" t="s">
        <v>81</v>
      </c>
      <c r="C384" s="50">
        <v>100</v>
      </c>
      <c r="D384" s="53">
        <v>0.4</v>
      </c>
      <c r="E384" s="53">
        <v>0.4</v>
      </c>
      <c r="F384" s="53">
        <v>9.8000000000000007</v>
      </c>
      <c r="G384" s="50">
        <v>47</v>
      </c>
      <c r="H384" s="52">
        <v>0.03</v>
      </c>
      <c r="I384" s="50">
        <v>10</v>
      </c>
      <c r="J384" s="50">
        <v>5</v>
      </c>
      <c r="K384" s="53">
        <v>0.2</v>
      </c>
      <c r="L384" s="50">
        <v>16</v>
      </c>
      <c r="M384" s="50">
        <v>11</v>
      </c>
      <c r="N384" s="50">
        <v>9</v>
      </c>
      <c r="O384" s="53">
        <v>2.2000000000000002</v>
      </c>
    </row>
    <row r="385" spans="1:15" x14ac:dyDescent="0.3">
      <c r="A385" s="313" t="s">
        <v>82</v>
      </c>
      <c r="B385" s="313"/>
      <c r="C385" s="49">
        <v>590</v>
      </c>
      <c r="D385" s="52">
        <v>21.31</v>
      </c>
      <c r="E385" s="52">
        <v>23.39</v>
      </c>
      <c r="F385" s="52">
        <v>69.27</v>
      </c>
      <c r="G385" s="53">
        <v>576.70000000000005</v>
      </c>
      <c r="H385" s="52">
        <v>0.31</v>
      </c>
      <c r="I385" s="52">
        <v>79.349999999999994</v>
      </c>
      <c r="J385" s="53">
        <v>788.3</v>
      </c>
      <c r="K385" s="52">
        <v>5.48</v>
      </c>
      <c r="L385" s="52">
        <v>90.83</v>
      </c>
      <c r="M385" s="52">
        <v>277.67</v>
      </c>
      <c r="N385" s="52">
        <v>87.77</v>
      </c>
      <c r="O385" s="52">
        <v>6.29</v>
      </c>
    </row>
    <row r="386" spans="1:15" x14ac:dyDescent="0.3">
      <c r="A386" s="312" t="s">
        <v>18</v>
      </c>
      <c r="B386" s="312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</row>
    <row r="387" spans="1:15" x14ac:dyDescent="0.3">
      <c r="A387" s="66" t="s">
        <v>353</v>
      </c>
      <c r="B387" s="51" t="s">
        <v>275</v>
      </c>
      <c r="C387" s="50">
        <v>60</v>
      </c>
      <c r="D387" s="52">
        <v>0.76</v>
      </c>
      <c r="E387" s="52">
        <v>3.12</v>
      </c>
      <c r="F387" s="52">
        <v>2.73</v>
      </c>
      <c r="G387" s="52">
        <v>42.71</v>
      </c>
      <c r="H387" s="52">
        <v>0.03</v>
      </c>
      <c r="I387" s="52">
        <v>11.79</v>
      </c>
      <c r="J387" s="52">
        <v>40.770000000000003</v>
      </c>
      <c r="K387" s="52">
        <v>1.58</v>
      </c>
      <c r="L387" s="52">
        <v>19.02</v>
      </c>
      <c r="M387" s="52">
        <v>28.83</v>
      </c>
      <c r="N387" s="53">
        <v>13.3</v>
      </c>
      <c r="O387" s="53">
        <v>0.6</v>
      </c>
    </row>
    <row r="388" spans="1:15" ht="33" x14ac:dyDescent="0.3">
      <c r="A388" s="66" t="s">
        <v>358</v>
      </c>
      <c r="B388" s="51" t="s">
        <v>218</v>
      </c>
      <c r="C388" s="50">
        <v>200</v>
      </c>
      <c r="D388" s="53">
        <v>4.33</v>
      </c>
      <c r="E388" s="52">
        <v>8.83</v>
      </c>
      <c r="F388" s="52">
        <v>16.779999999999998</v>
      </c>
      <c r="G388" s="52">
        <v>159.22</v>
      </c>
      <c r="H388" s="52">
        <v>0.2</v>
      </c>
      <c r="I388" s="53">
        <v>13.799999999999999</v>
      </c>
      <c r="J388" s="53">
        <v>181.8</v>
      </c>
      <c r="K388" s="52">
        <v>2.88</v>
      </c>
      <c r="L388" s="52">
        <v>15.34</v>
      </c>
      <c r="M388" s="52">
        <v>82.28</v>
      </c>
      <c r="N388" s="52">
        <v>23.58</v>
      </c>
      <c r="O388" s="53">
        <v>1.25</v>
      </c>
    </row>
    <row r="389" spans="1:15" x14ac:dyDescent="0.3">
      <c r="A389" s="66" t="s">
        <v>341</v>
      </c>
      <c r="B389" s="51" t="s">
        <v>305</v>
      </c>
      <c r="C389" s="50">
        <v>245</v>
      </c>
      <c r="D389" s="52">
        <v>19.189999999999998</v>
      </c>
      <c r="E389" s="52">
        <v>22.45</v>
      </c>
      <c r="F389" s="52">
        <v>59.52</v>
      </c>
      <c r="G389" s="52">
        <v>516.18999999999994</v>
      </c>
      <c r="H389" s="53">
        <v>0.3</v>
      </c>
      <c r="I389" s="52">
        <v>2.89</v>
      </c>
      <c r="J389" s="53">
        <v>157.30000000000001</v>
      </c>
      <c r="K389" s="52">
        <v>2.5799999999999996</v>
      </c>
      <c r="L389" s="52">
        <v>54.11</v>
      </c>
      <c r="M389" s="53">
        <v>268.3</v>
      </c>
      <c r="N389" s="53">
        <v>40.130000000000003</v>
      </c>
      <c r="O389" s="52">
        <v>2</v>
      </c>
    </row>
    <row r="390" spans="1:15" x14ac:dyDescent="0.3">
      <c r="A390" s="66" t="s">
        <v>342</v>
      </c>
      <c r="B390" s="51" t="s">
        <v>96</v>
      </c>
      <c r="C390" s="50">
        <v>200</v>
      </c>
      <c r="D390" s="53">
        <v>0.2</v>
      </c>
      <c r="E390" s="52">
        <v>0.08</v>
      </c>
      <c r="F390" s="52">
        <v>12.44</v>
      </c>
      <c r="G390" s="52">
        <v>52.69</v>
      </c>
      <c r="H390" s="52">
        <v>0.01</v>
      </c>
      <c r="I390" s="50">
        <v>40</v>
      </c>
      <c r="J390" s="53">
        <v>3.4</v>
      </c>
      <c r="K390" s="52">
        <v>0.14000000000000001</v>
      </c>
      <c r="L390" s="52">
        <v>7.53</v>
      </c>
      <c r="M390" s="53">
        <v>6.6</v>
      </c>
      <c r="N390" s="53">
        <v>6.2</v>
      </c>
      <c r="O390" s="52">
        <v>0.28999999999999998</v>
      </c>
    </row>
    <row r="391" spans="1:15" x14ac:dyDescent="0.3">
      <c r="A391" s="67"/>
      <c r="B391" s="51" t="s">
        <v>244</v>
      </c>
      <c r="C391" s="50">
        <v>20</v>
      </c>
      <c r="D391" s="52">
        <v>1.58</v>
      </c>
      <c r="E391" s="53">
        <v>0.2</v>
      </c>
      <c r="F391" s="52">
        <v>9.66</v>
      </c>
      <c r="G391" s="50">
        <v>47</v>
      </c>
      <c r="H391" s="52">
        <v>0.03</v>
      </c>
      <c r="I391" s="54"/>
      <c r="J391" s="54"/>
      <c r="K391" s="52">
        <v>0.26</v>
      </c>
      <c r="L391" s="53">
        <v>4.5999999999999996</v>
      </c>
      <c r="M391" s="53">
        <v>17.399999999999999</v>
      </c>
      <c r="N391" s="53">
        <v>6.6</v>
      </c>
      <c r="O391" s="53">
        <v>0.4</v>
      </c>
    </row>
    <row r="392" spans="1:15" x14ac:dyDescent="0.3">
      <c r="A392" s="67"/>
      <c r="B392" s="51" t="s">
        <v>250</v>
      </c>
      <c r="C392" s="50">
        <v>50</v>
      </c>
      <c r="D392" s="53">
        <v>3.3</v>
      </c>
      <c r="E392" s="53">
        <v>0.6</v>
      </c>
      <c r="F392" s="52">
        <v>19.82</v>
      </c>
      <c r="G392" s="50">
        <v>99</v>
      </c>
      <c r="H392" s="52">
        <v>0.09</v>
      </c>
      <c r="I392" s="54"/>
      <c r="J392" s="54"/>
      <c r="K392" s="53">
        <v>0.7</v>
      </c>
      <c r="L392" s="53">
        <v>14.5</v>
      </c>
      <c r="M392" s="50">
        <v>75</v>
      </c>
      <c r="N392" s="53">
        <v>23.5</v>
      </c>
      <c r="O392" s="52">
        <v>1.95</v>
      </c>
    </row>
    <row r="393" spans="1:15" s="9" customFormat="1" x14ac:dyDescent="0.3">
      <c r="A393" s="66" t="s">
        <v>325</v>
      </c>
      <c r="B393" s="51" t="s">
        <v>90</v>
      </c>
      <c r="C393" s="50">
        <v>100</v>
      </c>
      <c r="D393" s="53">
        <v>0.4</v>
      </c>
      <c r="E393" s="53">
        <v>0.3</v>
      </c>
      <c r="F393" s="53">
        <v>10.3</v>
      </c>
      <c r="G393" s="50">
        <v>47</v>
      </c>
      <c r="H393" s="52">
        <v>0.02</v>
      </c>
      <c r="I393" s="50">
        <v>5</v>
      </c>
      <c r="J393" s="50">
        <v>2</v>
      </c>
      <c r="K393" s="53">
        <v>0.4</v>
      </c>
      <c r="L393" s="50">
        <v>19</v>
      </c>
      <c r="M393" s="50">
        <v>16</v>
      </c>
      <c r="N393" s="50">
        <v>12</v>
      </c>
      <c r="O393" s="53">
        <v>2.2999999999999998</v>
      </c>
    </row>
    <row r="394" spans="1:15" s="9" customFormat="1" x14ac:dyDescent="0.3">
      <c r="A394" s="313" t="s">
        <v>86</v>
      </c>
      <c r="B394" s="313"/>
      <c r="C394" s="49">
        <v>885</v>
      </c>
      <c r="D394" s="52">
        <v>29.76</v>
      </c>
      <c r="E394" s="52">
        <v>35.58</v>
      </c>
      <c r="F394" s="52">
        <v>131.25</v>
      </c>
      <c r="G394" s="52">
        <v>963.81</v>
      </c>
      <c r="H394" s="52">
        <v>0.68</v>
      </c>
      <c r="I394" s="52">
        <v>73.48</v>
      </c>
      <c r="J394" s="52">
        <v>385.27</v>
      </c>
      <c r="K394" s="52">
        <v>8.5399999999999991</v>
      </c>
      <c r="L394" s="53">
        <v>134.1</v>
      </c>
      <c r="M394" s="52">
        <v>494.41</v>
      </c>
      <c r="N394" s="52">
        <v>125.31</v>
      </c>
      <c r="O394" s="52">
        <v>8.7899999999999991</v>
      </c>
    </row>
    <row r="395" spans="1:15" s="9" customFormat="1" x14ac:dyDescent="0.3">
      <c r="A395" s="312" t="s">
        <v>24</v>
      </c>
      <c r="B395" s="312"/>
      <c r="C395" s="312"/>
      <c r="D395" s="312"/>
      <c r="E395" s="312"/>
      <c r="F395" s="312"/>
      <c r="G395" s="312"/>
      <c r="H395" s="312"/>
      <c r="I395" s="312"/>
      <c r="J395" s="312"/>
      <c r="K395" s="312"/>
      <c r="L395" s="312"/>
      <c r="M395" s="312"/>
      <c r="N395" s="312"/>
      <c r="O395" s="312"/>
    </row>
    <row r="396" spans="1:15" s="9" customFormat="1" x14ac:dyDescent="0.3">
      <c r="A396" s="67" t="s">
        <v>371</v>
      </c>
      <c r="B396" s="51" t="s">
        <v>266</v>
      </c>
      <c r="C396" s="50">
        <v>75</v>
      </c>
      <c r="D396" s="52">
        <v>12.89</v>
      </c>
      <c r="E396" s="52">
        <v>9.43</v>
      </c>
      <c r="F396" s="53">
        <v>12.3</v>
      </c>
      <c r="G396" s="52">
        <v>188.27</v>
      </c>
      <c r="H396" s="52">
        <v>0.04</v>
      </c>
      <c r="I396" s="52">
        <v>0.32</v>
      </c>
      <c r="J396" s="52">
        <v>65.05</v>
      </c>
      <c r="K396" s="52">
        <v>0.34</v>
      </c>
      <c r="L396" s="52">
        <v>110.49</v>
      </c>
      <c r="M396" s="52">
        <v>157.52000000000001</v>
      </c>
      <c r="N396" s="52">
        <v>17.66</v>
      </c>
      <c r="O396" s="52">
        <v>0.54</v>
      </c>
    </row>
    <row r="397" spans="1:15" x14ac:dyDescent="0.3">
      <c r="A397" s="67"/>
      <c r="B397" s="51" t="s">
        <v>267</v>
      </c>
      <c r="C397" s="50">
        <v>200</v>
      </c>
      <c r="D397" s="53">
        <v>8.1999999999999993</v>
      </c>
      <c r="E397" s="50">
        <v>3</v>
      </c>
      <c r="F397" s="53">
        <v>11.8</v>
      </c>
      <c r="G397" s="50">
        <v>114</v>
      </c>
      <c r="H397" s="52">
        <v>0.06</v>
      </c>
      <c r="I397" s="53">
        <v>1.2</v>
      </c>
      <c r="J397" s="50">
        <v>20</v>
      </c>
      <c r="K397" s="54"/>
      <c r="L397" s="50">
        <v>248</v>
      </c>
      <c r="M397" s="50">
        <v>190</v>
      </c>
      <c r="N397" s="50">
        <v>30</v>
      </c>
      <c r="O397" s="53">
        <v>0.2</v>
      </c>
    </row>
    <row r="398" spans="1:15" x14ac:dyDescent="0.3">
      <c r="A398" s="67" t="s">
        <v>325</v>
      </c>
      <c r="B398" s="51" t="s">
        <v>245</v>
      </c>
      <c r="C398" s="50">
        <v>100</v>
      </c>
      <c r="D398" s="53">
        <v>0.8</v>
      </c>
      <c r="E398" s="53">
        <v>0.4</v>
      </c>
      <c r="F398" s="53">
        <v>8.1</v>
      </c>
      <c r="G398" s="50">
        <v>47</v>
      </c>
      <c r="H398" s="52">
        <v>0.02</v>
      </c>
      <c r="I398" s="50">
        <v>180</v>
      </c>
      <c r="J398" s="50">
        <v>15</v>
      </c>
      <c r="K398" s="53">
        <v>0.3</v>
      </c>
      <c r="L398" s="50">
        <v>40</v>
      </c>
      <c r="M398" s="50">
        <v>34</v>
      </c>
      <c r="N398" s="50">
        <v>25</v>
      </c>
      <c r="O398" s="53">
        <v>0.8</v>
      </c>
    </row>
    <row r="399" spans="1:15" x14ac:dyDescent="0.3">
      <c r="A399" s="313" t="s">
        <v>130</v>
      </c>
      <c r="B399" s="313"/>
      <c r="C399" s="49">
        <v>375</v>
      </c>
      <c r="D399" s="52">
        <v>21.89</v>
      </c>
      <c r="E399" s="52">
        <v>12.83</v>
      </c>
      <c r="F399" s="52">
        <v>32.200000000000003</v>
      </c>
      <c r="G399" s="52">
        <v>349.27</v>
      </c>
      <c r="H399" s="52">
        <v>0.12</v>
      </c>
      <c r="I399" s="52">
        <v>181.52</v>
      </c>
      <c r="J399" s="52">
        <v>100.05</v>
      </c>
      <c r="K399" s="52">
        <v>0.64</v>
      </c>
      <c r="L399" s="52">
        <v>398.49</v>
      </c>
      <c r="M399" s="52">
        <v>381.52</v>
      </c>
      <c r="N399" s="52">
        <v>72.66</v>
      </c>
      <c r="O399" s="52">
        <v>1.54</v>
      </c>
    </row>
    <row r="400" spans="1:15" x14ac:dyDescent="0.3">
      <c r="A400" s="313" t="s">
        <v>88</v>
      </c>
      <c r="B400" s="313"/>
      <c r="C400" s="55">
        <v>1850</v>
      </c>
      <c r="D400" s="52">
        <v>72.959999999999994</v>
      </c>
      <c r="E400" s="52">
        <v>71.8</v>
      </c>
      <c r="F400" s="52">
        <v>232.72</v>
      </c>
      <c r="G400" s="52">
        <v>1889.78</v>
      </c>
      <c r="H400" s="52">
        <v>1.1100000000000001</v>
      </c>
      <c r="I400" s="52">
        <v>334.35</v>
      </c>
      <c r="J400" s="52">
        <v>1273.6199999999999</v>
      </c>
      <c r="K400" s="52">
        <v>14.66</v>
      </c>
      <c r="L400" s="52">
        <v>623.41999999999996</v>
      </c>
      <c r="M400" s="53">
        <v>1153.5999999999999</v>
      </c>
      <c r="N400" s="52">
        <v>285.74</v>
      </c>
      <c r="O400" s="52">
        <v>16.62</v>
      </c>
    </row>
    <row r="401" spans="1:15" s="9" customFormat="1" x14ac:dyDescent="0.3">
      <c r="A401" s="63" t="s">
        <v>120</v>
      </c>
      <c r="B401" s="10" t="s">
        <v>121</v>
      </c>
      <c r="C401" s="11"/>
      <c r="D401" s="11"/>
      <c r="E401" s="11"/>
      <c r="F401" s="11"/>
      <c r="G401" s="11"/>
      <c r="H401" s="311"/>
      <c r="I401" s="311"/>
      <c r="J401" s="314"/>
      <c r="K401" s="314"/>
      <c r="L401" s="314"/>
      <c r="M401" s="314"/>
      <c r="N401" s="314"/>
      <c r="O401" s="314"/>
    </row>
    <row r="402" spans="1:15" s="9" customFormat="1" x14ac:dyDescent="0.3">
      <c r="A402" s="63" t="s">
        <v>122</v>
      </c>
      <c r="B402" s="10" t="s">
        <v>735</v>
      </c>
      <c r="C402" s="11"/>
      <c r="D402" s="11"/>
      <c r="E402" s="11"/>
      <c r="F402" s="11"/>
      <c r="G402" s="11"/>
      <c r="H402" s="311"/>
      <c r="I402" s="311"/>
      <c r="J402" s="310"/>
      <c r="K402" s="310"/>
      <c r="L402" s="310"/>
      <c r="M402" s="310"/>
      <c r="N402" s="310"/>
      <c r="O402" s="310"/>
    </row>
    <row r="403" spans="1:15" s="9" customFormat="1" x14ac:dyDescent="0.3">
      <c r="A403" s="64" t="s">
        <v>57</v>
      </c>
      <c r="B403" s="12" t="s">
        <v>97</v>
      </c>
      <c r="C403" s="13"/>
      <c r="D403" s="13"/>
      <c r="E403" s="13"/>
      <c r="F403" s="11"/>
      <c r="G403" s="11"/>
      <c r="H403" s="84"/>
      <c r="I403" s="84"/>
      <c r="J403" s="83"/>
      <c r="K403" s="83"/>
      <c r="L403" s="83"/>
      <c r="M403" s="83"/>
      <c r="N403" s="83"/>
      <c r="O403" s="83"/>
    </row>
    <row r="404" spans="1:15" s="9" customFormat="1" x14ac:dyDescent="0.3">
      <c r="A404" s="65" t="s">
        <v>59</v>
      </c>
      <c r="B404" s="14">
        <v>3</v>
      </c>
      <c r="C404" s="15"/>
      <c r="D404" s="11"/>
      <c r="E404" s="11"/>
      <c r="F404" s="11"/>
      <c r="G404" s="11"/>
      <c r="H404" s="84"/>
      <c r="I404" s="84"/>
      <c r="J404" s="83"/>
      <c r="K404" s="83"/>
      <c r="L404" s="83"/>
      <c r="M404" s="83"/>
      <c r="N404" s="83"/>
      <c r="O404" s="83"/>
    </row>
    <row r="405" spans="1:15" s="9" customFormat="1" x14ac:dyDescent="0.3">
      <c r="A405" s="308" t="s">
        <v>60</v>
      </c>
      <c r="B405" s="308" t="s">
        <v>61</v>
      </c>
      <c r="C405" s="308" t="s">
        <v>62</v>
      </c>
      <c r="D405" s="315" t="s">
        <v>63</v>
      </c>
      <c r="E405" s="315"/>
      <c r="F405" s="315"/>
      <c r="G405" s="308" t="s">
        <v>64</v>
      </c>
      <c r="H405" s="315" t="s">
        <v>65</v>
      </c>
      <c r="I405" s="315"/>
      <c r="J405" s="315"/>
      <c r="K405" s="315"/>
      <c r="L405" s="315" t="s">
        <v>66</v>
      </c>
      <c r="M405" s="315"/>
      <c r="N405" s="315"/>
      <c r="O405" s="315"/>
    </row>
    <row r="406" spans="1:15" x14ac:dyDescent="0.3">
      <c r="A406" s="316"/>
      <c r="B406" s="309"/>
      <c r="C406" s="316"/>
      <c r="D406" s="85" t="s">
        <v>67</v>
      </c>
      <c r="E406" s="85" t="s">
        <v>68</v>
      </c>
      <c r="F406" s="85" t="s">
        <v>69</v>
      </c>
      <c r="G406" s="316"/>
      <c r="H406" s="85" t="s">
        <v>70</v>
      </c>
      <c r="I406" s="85" t="s">
        <v>71</v>
      </c>
      <c r="J406" s="85" t="s">
        <v>72</v>
      </c>
      <c r="K406" s="85" t="s">
        <v>73</v>
      </c>
      <c r="L406" s="85" t="s">
        <v>74</v>
      </c>
      <c r="M406" s="85" t="s">
        <v>75</v>
      </c>
      <c r="N406" s="85" t="s">
        <v>76</v>
      </c>
      <c r="O406" s="85" t="s">
        <v>77</v>
      </c>
    </row>
    <row r="407" spans="1:15" x14ac:dyDescent="0.3">
      <c r="A407" s="66">
        <v>1</v>
      </c>
      <c r="B407" s="49">
        <v>2</v>
      </c>
      <c r="C407" s="49">
        <v>3</v>
      </c>
      <c r="D407" s="49">
        <v>4</v>
      </c>
      <c r="E407" s="49">
        <v>5</v>
      </c>
      <c r="F407" s="49">
        <v>6</v>
      </c>
      <c r="G407" s="49">
        <v>7</v>
      </c>
      <c r="H407" s="49">
        <v>8</v>
      </c>
      <c r="I407" s="49">
        <v>9</v>
      </c>
      <c r="J407" s="49">
        <v>10</v>
      </c>
      <c r="K407" s="49">
        <v>11</v>
      </c>
      <c r="L407" s="49">
        <v>12</v>
      </c>
      <c r="M407" s="49">
        <v>13</v>
      </c>
      <c r="N407" s="49">
        <v>14</v>
      </c>
      <c r="O407" s="49">
        <v>15</v>
      </c>
    </row>
    <row r="408" spans="1:15" x14ac:dyDescent="0.3">
      <c r="A408" s="312" t="s">
        <v>962</v>
      </c>
      <c r="B408" s="312"/>
      <c r="C408" s="312"/>
      <c r="D408" s="312"/>
      <c r="E408" s="312"/>
      <c r="F408" s="312"/>
      <c r="G408" s="312"/>
      <c r="H408" s="312"/>
      <c r="I408" s="312"/>
      <c r="J408" s="312"/>
      <c r="K408" s="312"/>
      <c r="L408" s="312"/>
      <c r="M408" s="312"/>
      <c r="N408" s="312"/>
      <c r="O408" s="312"/>
    </row>
    <row r="409" spans="1:15" x14ac:dyDescent="0.3">
      <c r="A409" s="66" t="s">
        <v>320</v>
      </c>
      <c r="B409" s="293" t="s">
        <v>945</v>
      </c>
      <c r="C409" s="294">
        <v>25</v>
      </c>
      <c r="D409" s="296">
        <v>1.68</v>
      </c>
      <c r="E409" s="296">
        <v>4.03</v>
      </c>
      <c r="F409" s="296">
        <v>10.93</v>
      </c>
      <c r="G409" s="297">
        <v>87.7</v>
      </c>
      <c r="H409" s="54"/>
      <c r="I409" s="54"/>
      <c r="J409" s="50">
        <v>45</v>
      </c>
      <c r="K409" s="53">
        <v>0.1</v>
      </c>
      <c r="L409" s="53">
        <v>2.4</v>
      </c>
      <c r="M409" s="50">
        <v>3</v>
      </c>
      <c r="N409" s="52">
        <v>0.05</v>
      </c>
      <c r="O409" s="52">
        <v>0.02</v>
      </c>
    </row>
    <row r="410" spans="1:15" x14ac:dyDescent="0.3">
      <c r="A410" s="66" t="s">
        <v>321</v>
      </c>
      <c r="B410" s="51" t="s">
        <v>80</v>
      </c>
      <c r="C410" s="50">
        <v>15</v>
      </c>
      <c r="D410" s="52">
        <v>3.48</v>
      </c>
      <c r="E410" s="52">
        <v>4.43</v>
      </c>
      <c r="F410" s="54"/>
      <c r="G410" s="53">
        <v>54.6</v>
      </c>
      <c r="H410" s="52">
        <v>0.01</v>
      </c>
      <c r="I410" s="52">
        <v>0.11</v>
      </c>
      <c r="J410" s="53">
        <v>43.2</v>
      </c>
      <c r="K410" s="52">
        <v>0.08</v>
      </c>
      <c r="L410" s="50">
        <v>132</v>
      </c>
      <c r="M410" s="50">
        <v>75</v>
      </c>
      <c r="N410" s="52">
        <v>5.25</v>
      </c>
      <c r="O410" s="52">
        <v>0.15</v>
      </c>
    </row>
    <row r="411" spans="1:15" x14ac:dyDescent="0.3">
      <c r="A411" s="67" t="s">
        <v>343</v>
      </c>
      <c r="B411" s="51" t="s">
        <v>268</v>
      </c>
      <c r="C411" s="50">
        <v>50</v>
      </c>
      <c r="D411" s="52">
        <v>4.84</v>
      </c>
      <c r="E411" s="53">
        <v>5.8</v>
      </c>
      <c r="F411" s="53">
        <v>0.9</v>
      </c>
      <c r="G411" s="52">
        <v>75.19</v>
      </c>
      <c r="H411" s="52">
        <v>0.03</v>
      </c>
      <c r="I411" s="52">
        <v>0.17</v>
      </c>
      <c r="J411" s="52">
        <v>102.86</v>
      </c>
      <c r="K411" s="52">
        <v>0.24</v>
      </c>
      <c r="L411" s="52">
        <v>36.25</v>
      </c>
      <c r="M411" s="52">
        <v>79.69</v>
      </c>
      <c r="N411" s="52">
        <v>6.09</v>
      </c>
      <c r="O411" s="53">
        <v>0.9</v>
      </c>
    </row>
    <row r="412" spans="1:15" x14ac:dyDescent="0.3">
      <c r="A412" s="66" t="s">
        <v>344</v>
      </c>
      <c r="B412" s="51" t="s">
        <v>200</v>
      </c>
      <c r="C412" s="50">
        <v>200</v>
      </c>
      <c r="D412" s="52">
        <v>5.98</v>
      </c>
      <c r="E412" s="53">
        <v>5.6</v>
      </c>
      <c r="F412" s="52">
        <v>34.33</v>
      </c>
      <c r="G412" s="52">
        <v>188.82</v>
      </c>
      <c r="H412" s="52">
        <v>0.41</v>
      </c>
      <c r="I412" s="52">
        <v>2.38</v>
      </c>
      <c r="J412" s="52">
        <v>231.26</v>
      </c>
      <c r="K412" s="52">
        <v>0.25</v>
      </c>
      <c r="L412" s="52">
        <v>220.35</v>
      </c>
      <c r="M412" s="53">
        <v>177.7</v>
      </c>
      <c r="N412" s="52">
        <v>29.62</v>
      </c>
      <c r="O412" s="52">
        <v>5.01</v>
      </c>
    </row>
    <row r="413" spans="1:15" x14ac:dyDescent="0.3">
      <c r="A413" s="66" t="s">
        <v>324</v>
      </c>
      <c r="B413" s="51" t="s">
        <v>14</v>
      </c>
      <c r="C413" s="50">
        <v>200</v>
      </c>
      <c r="D413" s="52">
        <v>0.26</v>
      </c>
      <c r="E413" s="52">
        <v>0.03</v>
      </c>
      <c r="F413" s="52">
        <v>11.26</v>
      </c>
      <c r="G413" s="52">
        <v>47.79</v>
      </c>
      <c r="H413" s="54"/>
      <c r="I413" s="53">
        <v>2.9</v>
      </c>
      <c r="J413" s="53">
        <v>0.5</v>
      </c>
      <c r="K413" s="52">
        <v>0.01</v>
      </c>
      <c r="L413" s="52">
        <v>8.08</v>
      </c>
      <c r="M413" s="52">
        <v>9.7799999999999994</v>
      </c>
      <c r="N413" s="52">
        <v>5.24</v>
      </c>
      <c r="O413" s="53">
        <v>0.9</v>
      </c>
    </row>
    <row r="414" spans="1:15" x14ac:dyDescent="0.3">
      <c r="A414" s="67"/>
      <c r="B414" s="293" t="s">
        <v>244</v>
      </c>
      <c r="C414" s="294">
        <v>20</v>
      </c>
      <c r="D414" s="296">
        <v>1.58</v>
      </c>
      <c r="E414" s="297">
        <v>0.2</v>
      </c>
      <c r="F414" s="296">
        <v>9.66</v>
      </c>
      <c r="G414" s="294">
        <v>47</v>
      </c>
      <c r="H414" s="52">
        <v>0.06</v>
      </c>
      <c r="I414" s="54"/>
      <c r="J414" s="54"/>
      <c r="K414" s="52">
        <v>0.52</v>
      </c>
      <c r="L414" s="53">
        <v>9.1999999999999993</v>
      </c>
      <c r="M414" s="53">
        <v>34.799999999999997</v>
      </c>
      <c r="N414" s="53">
        <v>13.2</v>
      </c>
      <c r="O414" s="53">
        <v>0.8</v>
      </c>
    </row>
    <row r="415" spans="1:15" x14ac:dyDescent="0.3">
      <c r="A415" s="67" t="s">
        <v>325</v>
      </c>
      <c r="B415" s="51" t="s">
        <v>90</v>
      </c>
      <c r="C415" s="50">
        <v>100</v>
      </c>
      <c r="D415" s="52">
        <v>0.4</v>
      </c>
      <c r="E415" s="53">
        <v>0.3</v>
      </c>
      <c r="F415" s="52">
        <v>10.3</v>
      </c>
      <c r="G415" s="53">
        <v>47</v>
      </c>
      <c r="H415" s="52">
        <v>0.02</v>
      </c>
      <c r="I415" s="50">
        <v>5</v>
      </c>
      <c r="J415" s="50">
        <v>2</v>
      </c>
      <c r="K415" s="53">
        <v>0.4</v>
      </c>
      <c r="L415" s="50">
        <v>19</v>
      </c>
      <c r="M415" s="53">
        <v>16</v>
      </c>
      <c r="N415" s="53">
        <v>12</v>
      </c>
      <c r="O415" s="52">
        <v>2.2999999999999998</v>
      </c>
    </row>
    <row r="416" spans="1:15" x14ac:dyDescent="0.3">
      <c r="A416" s="313" t="s">
        <v>82</v>
      </c>
      <c r="B416" s="313"/>
      <c r="C416" s="49">
        <v>615</v>
      </c>
      <c r="D416" s="52">
        <v>18.670000000000002</v>
      </c>
      <c r="E416" s="52">
        <v>22.8</v>
      </c>
      <c r="F416" s="52">
        <v>64.67</v>
      </c>
      <c r="G416" s="50">
        <v>544.70000000000005</v>
      </c>
      <c r="H416" s="52">
        <v>0.42</v>
      </c>
      <c r="I416" s="52">
        <v>10.56</v>
      </c>
      <c r="J416" s="52">
        <v>363.7</v>
      </c>
      <c r="K416" s="53">
        <v>1.58</v>
      </c>
      <c r="L416" s="52">
        <v>427.04</v>
      </c>
      <c r="M416" s="52">
        <v>391.81</v>
      </c>
      <c r="N416" s="52">
        <v>70.17</v>
      </c>
      <c r="O416" s="52">
        <v>8.5299999999999994</v>
      </c>
    </row>
    <row r="417" spans="1:15" x14ac:dyDescent="0.3">
      <c r="A417" s="312" t="s">
        <v>18</v>
      </c>
      <c r="B417" s="312"/>
      <c r="C417" s="312"/>
      <c r="D417" s="312"/>
      <c r="E417" s="312"/>
      <c r="F417" s="312"/>
      <c r="G417" s="312"/>
      <c r="H417" s="312"/>
      <c r="I417" s="312"/>
      <c r="J417" s="312"/>
      <c r="K417" s="312"/>
      <c r="L417" s="312"/>
      <c r="M417" s="312"/>
      <c r="N417" s="312"/>
      <c r="O417" s="312"/>
    </row>
    <row r="418" spans="1:15" ht="33" x14ac:dyDescent="0.3">
      <c r="A418" s="66" t="s">
        <v>361</v>
      </c>
      <c r="B418" s="51" t="s">
        <v>286</v>
      </c>
      <c r="C418" s="50">
        <v>60</v>
      </c>
      <c r="D418" s="50">
        <v>0.9</v>
      </c>
      <c r="E418" s="52">
        <v>6.27</v>
      </c>
      <c r="F418" s="53">
        <v>5.29</v>
      </c>
      <c r="G418" s="52">
        <v>81.27</v>
      </c>
      <c r="H418" s="52">
        <v>0.03</v>
      </c>
      <c r="I418" s="53">
        <v>4.87</v>
      </c>
      <c r="J418" s="52">
        <v>221.05</v>
      </c>
      <c r="K418" s="52">
        <v>2.72</v>
      </c>
      <c r="L418" s="52">
        <v>9.9</v>
      </c>
      <c r="M418" s="52">
        <v>26.21</v>
      </c>
      <c r="N418" s="52">
        <v>11.51</v>
      </c>
      <c r="O418" s="52">
        <v>0.36</v>
      </c>
    </row>
    <row r="419" spans="1:15" x14ac:dyDescent="0.3">
      <c r="A419" s="66" t="s">
        <v>357</v>
      </c>
      <c r="B419" s="51" t="s">
        <v>306</v>
      </c>
      <c r="C419" s="50">
        <v>225</v>
      </c>
      <c r="D419" s="52">
        <v>4.47</v>
      </c>
      <c r="E419" s="52">
        <v>11.82</v>
      </c>
      <c r="F419" s="52">
        <v>8.84</v>
      </c>
      <c r="G419" s="52">
        <v>161.07</v>
      </c>
      <c r="H419" s="52">
        <v>0.35</v>
      </c>
      <c r="I419" s="52">
        <v>31.080000000000002</v>
      </c>
      <c r="J419" s="53">
        <v>280</v>
      </c>
      <c r="K419" s="52">
        <v>3.6199999999999997</v>
      </c>
      <c r="L419" s="52">
        <v>49.690000000000005</v>
      </c>
      <c r="M419" s="52">
        <v>123.22</v>
      </c>
      <c r="N419" s="52">
        <v>63.050000000000004</v>
      </c>
      <c r="O419" s="52">
        <v>1.92</v>
      </c>
    </row>
    <row r="420" spans="1:15" x14ac:dyDescent="0.3">
      <c r="A420" s="66" t="s">
        <v>382</v>
      </c>
      <c r="B420" s="51" t="s">
        <v>307</v>
      </c>
      <c r="C420" s="50">
        <v>240</v>
      </c>
      <c r="D420" s="52">
        <v>23.64</v>
      </c>
      <c r="E420" s="52">
        <v>14.08</v>
      </c>
      <c r="F420" s="52">
        <v>41.06</v>
      </c>
      <c r="G420" s="52">
        <v>385.87</v>
      </c>
      <c r="H420" s="52">
        <v>0.75</v>
      </c>
      <c r="I420" s="52">
        <v>6.66</v>
      </c>
      <c r="J420" s="50">
        <v>700</v>
      </c>
      <c r="K420" s="52">
        <v>2.17</v>
      </c>
      <c r="L420" s="52">
        <v>30.45</v>
      </c>
      <c r="M420" s="52">
        <v>300.16000000000003</v>
      </c>
      <c r="N420" s="52">
        <v>65.42</v>
      </c>
      <c r="O420" s="52">
        <v>3.73</v>
      </c>
    </row>
    <row r="421" spans="1:15" x14ac:dyDescent="0.3">
      <c r="A421" s="66" t="s">
        <v>349</v>
      </c>
      <c r="B421" s="51" t="s">
        <v>99</v>
      </c>
      <c r="C421" s="50">
        <v>200</v>
      </c>
      <c r="D421" s="52">
        <v>0.54</v>
      </c>
      <c r="E421" s="52">
        <v>0.22</v>
      </c>
      <c r="F421" s="52">
        <v>18.71</v>
      </c>
      <c r="G421" s="52">
        <v>89.33</v>
      </c>
      <c r="H421" s="52">
        <v>0.01</v>
      </c>
      <c r="I421" s="50">
        <v>160</v>
      </c>
      <c r="J421" s="52">
        <v>130.72</v>
      </c>
      <c r="K421" s="52">
        <v>0.61</v>
      </c>
      <c r="L421" s="52">
        <v>9.93</v>
      </c>
      <c r="M421" s="52">
        <v>2.72</v>
      </c>
      <c r="N421" s="52">
        <v>2.72</v>
      </c>
      <c r="O421" s="52">
        <v>0.51</v>
      </c>
    </row>
    <row r="422" spans="1:15" x14ac:dyDescent="0.3">
      <c r="A422" s="67"/>
      <c r="B422" s="51" t="s">
        <v>244</v>
      </c>
      <c r="C422" s="50">
        <v>20</v>
      </c>
      <c r="D422" s="52">
        <v>1.58</v>
      </c>
      <c r="E422" s="53">
        <v>0.2</v>
      </c>
      <c r="F422" s="52">
        <v>9.66</v>
      </c>
      <c r="G422" s="50">
        <v>47</v>
      </c>
      <c r="H422" s="52">
        <v>0.03</v>
      </c>
      <c r="I422" s="54"/>
      <c r="J422" s="54"/>
      <c r="K422" s="52">
        <v>0.26</v>
      </c>
      <c r="L422" s="53">
        <v>4.5999999999999996</v>
      </c>
      <c r="M422" s="53">
        <v>17.399999999999999</v>
      </c>
      <c r="N422" s="53">
        <v>6.6</v>
      </c>
      <c r="O422" s="53">
        <v>0.4</v>
      </c>
    </row>
    <row r="423" spans="1:15" s="9" customFormat="1" x14ac:dyDescent="0.3">
      <c r="A423" s="67"/>
      <c r="B423" s="51" t="s">
        <v>250</v>
      </c>
      <c r="C423" s="50">
        <v>50</v>
      </c>
      <c r="D423" s="53">
        <v>3.3</v>
      </c>
      <c r="E423" s="53">
        <v>0.6</v>
      </c>
      <c r="F423" s="52">
        <v>19.82</v>
      </c>
      <c r="G423" s="50">
        <v>99</v>
      </c>
      <c r="H423" s="52">
        <v>0.09</v>
      </c>
      <c r="I423" s="54"/>
      <c r="J423" s="54"/>
      <c r="K423" s="53">
        <v>0.7</v>
      </c>
      <c r="L423" s="53">
        <v>14.5</v>
      </c>
      <c r="M423" s="50">
        <v>75</v>
      </c>
      <c r="N423" s="53">
        <v>23.5</v>
      </c>
      <c r="O423" s="52">
        <v>1.95</v>
      </c>
    </row>
    <row r="424" spans="1:15" s="9" customFormat="1" x14ac:dyDescent="0.3">
      <c r="A424" s="66" t="s">
        <v>325</v>
      </c>
      <c r="B424" s="51" t="s">
        <v>81</v>
      </c>
      <c r="C424" s="50">
        <v>100</v>
      </c>
      <c r="D424" s="53">
        <v>0.4</v>
      </c>
      <c r="E424" s="53">
        <v>0.4</v>
      </c>
      <c r="F424" s="53">
        <v>9.8000000000000007</v>
      </c>
      <c r="G424" s="50">
        <v>47</v>
      </c>
      <c r="H424" s="52">
        <v>0.03</v>
      </c>
      <c r="I424" s="50">
        <v>10</v>
      </c>
      <c r="J424" s="50">
        <v>5</v>
      </c>
      <c r="K424" s="53">
        <v>0.2</v>
      </c>
      <c r="L424" s="50">
        <v>16</v>
      </c>
      <c r="M424" s="50">
        <v>11</v>
      </c>
      <c r="N424" s="50">
        <v>9</v>
      </c>
      <c r="O424" s="53">
        <v>2.2000000000000002</v>
      </c>
    </row>
    <row r="425" spans="1:15" s="9" customFormat="1" x14ac:dyDescent="0.3">
      <c r="A425" s="313" t="s">
        <v>86</v>
      </c>
      <c r="B425" s="313"/>
      <c r="C425" s="49">
        <v>895</v>
      </c>
      <c r="D425" s="52">
        <v>34.83</v>
      </c>
      <c r="E425" s="52">
        <v>33.590000000000003</v>
      </c>
      <c r="F425" s="52">
        <v>113.18</v>
      </c>
      <c r="G425" s="53">
        <v>910.54</v>
      </c>
      <c r="H425" s="52">
        <v>1.29</v>
      </c>
      <c r="I425" s="52">
        <v>212.61</v>
      </c>
      <c r="J425" s="52">
        <v>1336.77</v>
      </c>
      <c r="K425" s="52">
        <v>10.28</v>
      </c>
      <c r="L425" s="52">
        <v>135.07</v>
      </c>
      <c r="M425" s="52">
        <v>555.71</v>
      </c>
      <c r="N425" s="52">
        <v>181.8</v>
      </c>
      <c r="O425" s="52">
        <v>11.07</v>
      </c>
    </row>
    <row r="426" spans="1:15" s="9" customFormat="1" x14ac:dyDescent="0.3">
      <c r="A426" s="312" t="s">
        <v>24</v>
      </c>
      <c r="B426" s="312"/>
      <c r="C426" s="312"/>
      <c r="D426" s="312"/>
      <c r="E426" s="312"/>
      <c r="F426" s="312"/>
      <c r="G426" s="312"/>
      <c r="H426" s="312"/>
      <c r="I426" s="312"/>
      <c r="J426" s="312"/>
      <c r="K426" s="312"/>
      <c r="L426" s="312"/>
      <c r="M426" s="312"/>
      <c r="N426" s="312"/>
      <c r="O426" s="312"/>
    </row>
    <row r="427" spans="1:15" x14ac:dyDescent="0.3">
      <c r="A427" s="67"/>
      <c r="B427" s="298" t="s">
        <v>114</v>
      </c>
      <c r="C427" s="295">
        <v>60</v>
      </c>
      <c r="D427" s="299">
        <v>7.2</v>
      </c>
      <c r="E427" s="299">
        <v>11.58</v>
      </c>
      <c r="F427" s="299">
        <v>16.5</v>
      </c>
      <c r="G427" s="299">
        <v>201.6</v>
      </c>
      <c r="H427" s="52">
        <v>0.09</v>
      </c>
      <c r="I427" s="52">
        <v>0.11</v>
      </c>
      <c r="J427" s="50">
        <v>145</v>
      </c>
      <c r="K427" s="52">
        <v>5.57</v>
      </c>
      <c r="L427" s="52">
        <v>150.59</v>
      </c>
      <c r="M427" s="52">
        <v>134.31</v>
      </c>
      <c r="N427" s="52">
        <v>13.74</v>
      </c>
      <c r="O427" s="52">
        <v>0.93</v>
      </c>
    </row>
    <row r="428" spans="1:15" x14ac:dyDescent="0.3">
      <c r="A428" s="68"/>
      <c r="B428" s="51" t="s">
        <v>260</v>
      </c>
      <c r="C428" s="50">
        <v>200</v>
      </c>
      <c r="D428" s="50">
        <v>1</v>
      </c>
      <c r="E428" s="53">
        <v>0.2</v>
      </c>
      <c r="F428" s="53">
        <v>20.2</v>
      </c>
      <c r="G428" s="50">
        <v>92</v>
      </c>
      <c r="H428" s="52">
        <v>0.02</v>
      </c>
      <c r="I428" s="50">
        <v>4</v>
      </c>
      <c r="J428" s="54"/>
      <c r="K428" s="53">
        <v>0.2</v>
      </c>
      <c r="L428" s="50">
        <v>14</v>
      </c>
      <c r="M428" s="50">
        <v>14</v>
      </c>
      <c r="N428" s="50">
        <v>8</v>
      </c>
      <c r="O428" s="53">
        <v>2.8</v>
      </c>
    </row>
    <row r="429" spans="1:15" x14ac:dyDescent="0.3">
      <c r="A429" s="66" t="s">
        <v>325</v>
      </c>
      <c r="B429" s="51" t="s">
        <v>90</v>
      </c>
      <c r="C429" s="50">
        <v>100</v>
      </c>
      <c r="D429" s="53">
        <v>0.4</v>
      </c>
      <c r="E429" s="53">
        <v>0.3</v>
      </c>
      <c r="F429" s="53">
        <v>10.3</v>
      </c>
      <c r="G429" s="50">
        <v>47</v>
      </c>
      <c r="H429" s="52">
        <v>0.02</v>
      </c>
      <c r="I429" s="50">
        <v>5</v>
      </c>
      <c r="J429" s="50">
        <v>2</v>
      </c>
      <c r="K429" s="53">
        <v>0.4</v>
      </c>
      <c r="L429" s="50">
        <v>19</v>
      </c>
      <c r="M429" s="50">
        <v>16</v>
      </c>
      <c r="N429" s="50">
        <v>12</v>
      </c>
      <c r="O429" s="53">
        <v>2.2999999999999998</v>
      </c>
    </row>
    <row r="430" spans="1:15" x14ac:dyDescent="0.3">
      <c r="A430" s="313" t="s">
        <v>130</v>
      </c>
      <c r="B430" s="313"/>
      <c r="C430" s="49">
        <v>375</v>
      </c>
      <c r="D430" s="52">
        <v>14.78</v>
      </c>
      <c r="E430" s="52">
        <v>22.84</v>
      </c>
      <c r="F430" s="52">
        <v>61.09</v>
      </c>
      <c r="G430" s="52">
        <v>506.94</v>
      </c>
      <c r="H430" s="52">
        <v>0.13</v>
      </c>
      <c r="I430" s="52">
        <v>9.11</v>
      </c>
      <c r="J430" s="50">
        <v>147</v>
      </c>
      <c r="K430" s="52">
        <v>6.17</v>
      </c>
      <c r="L430" s="52">
        <v>183.59</v>
      </c>
      <c r="M430" s="52">
        <v>164.31</v>
      </c>
      <c r="N430" s="52">
        <v>33.74</v>
      </c>
      <c r="O430" s="52">
        <v>6.03</v>
      </c>
    </row>
    <row r="431" spans="1:15" x14ac:dyDescent="0.3">
      <c r="A431" s="313" t="s">
        <v>88</v>
      </c>
      <c r="B431" s="313"/>
      <c r="C431" s="55" t="s">
        <v>397</v>
      </c>
      <c r="D431" s="52">
        <v>68.28</v>
      </c>
      <c r="E431" s="52">
        <v>79.23</v>
      </c>
      <c r="F431" s="52">
        <v>238.94</v>
      </c>
      <c r="G431" s="52">
        <v>1962.18</v>
      </c>
      <c r="H431" s="52">
        <v>1.84</v>
      </c>
      <c r="I431" s="52">
        <v>232.28</v>
      </c>
      <c r="J431" s="52">
        <v>1847.47</v>
      </c>
      <c r="K431" s="52">
        <v>18.03</v>
      </c>
      <c r="L431" s="52">
        <v>745.7</v>
      </c>
      <c r="M431" s="52">
        <v>1111.83</v>
      </c>
      <c r="N431" s="52">
        <v>285.70999999999998</v>
      </c>
      <c r="O431" s="52">
        <v>25.63</v>
      </c>
    </row>
    <row r="432" spans="1:15" s="9" customFormat="1" x14ac:dyDescent="0.3">
      <c r="A432" s="63" t="s">
        <v>120</v>
      </c>
      <c r="B432" s="10" t="s">
        <v>121</v>
      </c>
      <c r="C432" s="11"/>
      <c r="D432" s="11"/>
      <c r="E432" s="11"/>
      <c r="F432" s="11"/>
      <c r="G432" s="11"/>
      <c r="H432" s="311"/>
      <c r="I432" s="311"/>
      <c r="J432" s="314"/>
      <c r="K432" s="314"/>
      <c r="L432" s="314"/>
      <c r="M432" s="314"/>
      <c r="N432" s="314"/>
      <c r="O432" s="314"/>
    </row>
    <row r="433" spans="1:15" s="9" customFormat="1" x14ac:dyDescent="0.3">
      <c r="A433" s="63" t="s">
        <v>122</v>
      </c>
      <c r="B433" s="10" t="s">
        <v>735</v>
      </c>
      <c r="C433" s="11"/>
      <c r="D433" s="11"/>
      <c r="E433" s="11"/>
      <c r="F433" s="11"/>
      <c r="G433" s="11"/>
      <c r="H433" s="311"/>
      <c r="I433" s="311"/>
      <c r="J433" s="310"/>
      <c r="K433" s="310"/>
      <c r="L433" s="310"/>
      <c r="M433" s="310"/>
      <c r="N433" s="310"/>
      <c r="O433" s="310"/>
    </row>
    <row r="434" spans="1:15" s="9" customFormat="1" x14ac:dyDescent="0.3">
      <c r="A434" s="64" t="s">
        <v>57</v>
      </c>
      <c r="B434" s="12" t="s">
        <v>100</v>
      </c>
      <c r="C434" s="13"/>
      <c r="D434" s="13"/>
      <c r="E434" s="13"/>
      <c r="F434" s="11"/>
      <c r="G434" s="11"/>
      <c r="H434" s="84"/>
      <c r="I434" s="84"/>
      <c r="J434" s="83"/>
      <c r="K434" s="83"/>
      <c r="L434" s="83"/>
      <c r="M434" s="83"/>
      <c r="N434" s="83"/>
      <c r="O434" s="83"/>
    </row>
    <row r="435" spans="1:15" s="9" customFormat="1" x14ac:dyDescent="0.3">
      <c r="A435" s="65" t="s">
        <v>59</v>
      </c>
      <c r="B435" s="14">
        <v>3</v>
      </c>
      <c r="C435" s="15"/>
      <c r="D435" s="11"/>
      <c r="E435" s="11"/>
      <c r="F435" s="11"/>
      <c r="G435" s="11"/>
      <c r="H435" s="84"/>
      <c r="I435" s="84"/>
      <c r="J435" s="83"/>
      <c r="K435" s="83"/>
      <c r="L435" s="83"/>
      <c r="M435" s="83"/>
      <c r="N435" s="83"/>
      <c r="O435" s="83"/>
    </row>
    <row r="436" spans="1:15" s="9" customFormat="1" x14ac:dyDescent="0.3">
      <c r="A436" s="308" t="s">
        <v>60</v>
      </c>
      <c r="B436" s="308" t="s">
        <v>61</v>
      </c>
      <c r="C436" s="308" t="s">
        <v>62</v>
      </c>
      <c r="D436" s="315" t="s">
        <v>63</v>
      </c>
      <c r="E436" s="315"/>
      <c r="F436" s="315"/>
      <c r="G436" s="308" t="s">
        <v>64</v>
      </c>
      <c r="H436" s="315" t="s">
        <v>65</v>
      </c>
      <c r="I436" s="315"/>
      <c r="J436" s="315"/>
      <c r="K436" s="315"/>
      <c r="L436" s="315" t="s">
        <v>66</v>
      </c>
      <c r="M436" s="315"/>
      <c r="N436" s="315"/>
      <c r="O436" s="315"/>
    </row>
    <row r="437" spans="1:15" x14ac:dyDescent="0.3">
      <c r="A437" s="316"/>
      <c r="B437" s="309"/>
      <c r="C437" s="316"/>
      <c r="D437" s="85" t="s">
        <v>67</v>
      </c>
      <c r="E437" s="85" t="s">
        <v>68</v>
      </c>
      <c r="F437" s="85" t="s">
        <v>69</v>
      </c>
      <c r="G437" s="316"/>
      <c r="H437" s="85" t="s">
        <v>70</v>
      </c>
      <c r="I437" s="85" t="s">
        <v>71</v>
      </c>
      <c r="J437" s="85" t="s">
        <v>72</v>
      </c>
      <c r="K437" s="85" t="s">
        <v>73</v>
      </c>
      <c r="L437" s="85" t="s">
        <v>74</v>
      </c>
      <c r="M437" s="85" t="s">
        <v>75</v>
      </c>
      <c r="N437" s="85" t="s">
        <v>76</v>
      </c>
      <c r="O437" s="85" t="s">
        <v>77</v>
      </c>
    </row>
    <row r="438" spans="1:15" x14ac:dyDescent="0.3">
      <c r="A438" s="66">
        <v>1</v>
      </c>
      <c r="B438" s="49">
        <v>2</v>
      </c>
      <c r="C438" s="49">
        <v>3</v>
      </c>
      <c r="D438" s="49">
        <v>4</v>
      </c>
      <c r="E438" s="49">
        <v>5</v>
      </c>
      <c r="F438" s="49">
        <v>6</v>
      </c>
      <c r="G438" s="49">
        <v>7</v>
      </c>
      <c r="H438" s="49">
        <v>8</v>
      </c>
      <c r="I438" s="49">
        <v>9</v>
      </c>
      <c r="J438" s="49">
        <v>10</v>
      </c>
      <c r="K438" s="49">
        <v>11</v>
      </c>
      <c r="L438" s="49">
        <v>12</v>
      </c>
      <c r="M438" s="49">
        <v>13</v>
      </c>
      <c r="N438" s="49">
        <v>14</v>
      </c>
      <c r="O438" s="49">
        <v>15</v>
      </c>
    </row>
    <row r="439" spans="1:15" x14ac:dyDescent="0.3">
      <c r="A439" s="312" t="s">
        <v>963</v>
      </c>
      <c r="B439" s="312"/>
      <c r="C439" s="312"/>
      <c r="D439" s="312"/>
      <c r="E439" s="312"/>
      <c r="F439" s="312"/>
      <c r="G439" s="312"/>
      <c r="H439" s="312"/>
      <c r="I439" s="312"/>
      <c r="J439" s="312"/>
      <c r="K439" s="312"/>
      <c r="L439" s="312"/>
      <c r="M439" s="312"/>
      <c r="N439" s="312"/>
      <c r="O439" s="312"/>
    </row>
    <row r="440" spans="1:15" x14ac:dyDescent="0.3">
      <c r="A440" s="66" t="s">
        <v>320</v>
      </c>
      <c r="B440" s="51" t="s">
        <v>79</v>
      </c>
      <c r="C440" s="50">
        <v>10</v>
      </c>
      <c r="D440" s="52">
        <v>0.08</v>
      </c>
      <c r="E440" s="52">
        <v>7.25</v>
      </c>
      <c r="F440" s="52">
        <v>0.13</v>
      </c>
      <c r="G440" s="53">
        <v>66.099999999999994</v>
      </c>
      <c r="H440" s="54"/>
      <c r="I440" s="54"/>
      <c r="J440" s="50">
        <v>45</v>
      </c>
      <c r="K440" s="53">
        <v>0.1</v>
      </c>
      <c r="L440" s="53">
        <v>2.4</v>
      </c>
      <c r="M440" s="50">
        <v>3</v>
      </c>
      <c r="N440" s="52">
        <v>0.05</v>
      </c>
      <c r="O440" s="52">
        <v>0.02</v>
      </c>
    </row>
    <row r="441" spans="1:15" x14ac:dyDescent="0.3">
      <c r="A441" s="72" t="s">
        <v>383</v>
      </c>
      <c r="B441" s="51" t="s">
        <v>308</v>
      </c>
      <c r="C441" s="50">
        <v>90</v>
      </c>
      <c r="D441" s="52">
        <v>13.07</v>
      </c>
      <c r="E441" s="52">
        <v>10.19</v>
      </c>
      <c r="F441" s="52">
        <v>2.4500000000000002</v>
      </c>
      <c r="G441" s="52">
        <v>154.15</v>
      </c>
      <c r="H441" s="52">
        <v>0.46</v>
      </c>
      <c r="I441" s="52">
        <v>5.14</v>
      </c>
      <c r="J441" s="50">
        <v>120</v>
      </c>
      <c r="K441" s="52">
        <v>1.87</v>
      </c>
      <c r="L441" s="52">
        <v>13.69</v>
      </c>
      <c r="M441" s="52">
        <v>137.49</v>
      </c>
      <c r="N441" s="52">
        <v>21.74</v>
      </c>
      <c r="O441" s="52">
        <v>2.06</v>
      </c>
    </row>
    <row r="442" spans="1:15" x14ac:dyDescent="0.3">
      <c r="A442" s="66" t="s">
        <v>348</v>
      </c>
      <c r="B442" s="51" t="s">
        <v>285</v>
      </c>
      <c r="C442" s="50">
        <v>150</v>
      </c>
      <c r="D442" s="52">
        <v>5.83</v>
      </c>
      <c r="E442" s="52">
        <v>0.69</v>
      </c>
      <c r="F442" s="52">
        <v>37.369999999999997</v>
      </c>
      <c r="G442" s="52">
        <v>179.14</v>
      </c>
      <c r="H442" s="52">
        <v>0.09</v>
      </c>
      <c r="I442" s="54"/>
      <c r="J442" s="54"/>
      <c r="K442" s="53">
        <v>0.8</v>
      </c>
      <c r="L442" s="52">
        <v>11.91</v>
      </c>
      <c r="M442" s="52">
        <v>46.49</v>
      </c>
      <c r="N442" s="52">
        <v>8.59</v>
      </c>
      <c r="O442" s="52">
        <v>0.86</v>
      </c>
    </row>
    <row r="443" spans="1:15" x14ac:dyDescent="0.3">
      <c r="A443" s="66" t="s">
        <v>352</v>
      </c>
      <c r="B443" s="51" t="s">
        <v>15</v>
      </c>
      <c r="C443" s="50">
        <v>200</v>
      </c>
      <c r="D443" s="52">
        <v>3.87</v>
      </c>
      <c r="E443" s="53">
        <v>3.1</v>
      </c>
      <c r="F443" s="52">
        <v>16.190000000000001</v>
      </c>
      <c r="G443" s="52">
        <v>109.45</v>
      </c>
      <c r="H443" s="52">
        <v>0.04</v>
      </c>
      <c r="I443" s="53">
        <v>1.3</v>
      </c>
      <c r="J443" s="52">
        <v>22.12</v>
      </c>
      <c r="K443" s="52">
        <v>0.11</v>
      </c>
      <c r="L443" s="52">
        <v>125.45</v>
      </c>
      <c r="M443" s="53">
        <v>116.2</v>
      </c>
      <c r="N443" s="50">
        <v>31</v>
      </c>
      <c r="O443" s="52">
        <v>1.01</v>
      </c>
    </row>
    <row r="444" spans="1:15" x14ac:dyDescent="0.3">
      <c r="A444" s="67"/>
      <c r="B444" s="51" t="s">
        <v>244</v>
      </c>
      <c r="C444" s="50">
        <v>40</v>
      </c>
      <c r="D444" s="52">
        <v>3.16</v>
      </c>
      <c r="E444" s="53">
        <v>0.4</v>
      </c>
      <c r="F444" s="52">
        <v>19.32</v>
      </c>
      <c r="G444" s="50">
        <v>94</v>
      </c>
      <c r="H444" s="52">
        <v>0.06</v>
      </c>
      <c r="I444" s="54"/>
      <c r="J444" s="54"/>
      <c r="K444" s="52">
        <v>0.52</v>
      </c>
      <c r="L444" s="53">
        <v>9.1999999999999993</v>
      </c>
      <c r="M444" s="53">
        <v>34.799999999999997</v>
      </c>
      <c r="N444" s="53">
        <v>13.2</v>
      </c>
      <c r="O444" s="53">
        <v>0.8</v>
      </c>
    </row>
    <row r="445" spans="1:15" x14ac:dyDescent="0.3">
      <c r="A445" s="66" t="s">
        <v>325</v>
      </c>
      <c r="B445" s="51" t="s">
        <v>81</v>
      </c>
      <c r="C445" s="50">
        <v>100</v>
      </c>
      <c r="D445" s="53">
        <v>0.4</v>
      </c>
      <c r="E445" s="53">
        <v>0.4</v>
      </c>
      <c r="F445" s="53">
        <v>9.8000000000000007</v>
      </c>
      <c r="G445" s="50">
        <v>47</v>
      </c>
      <c r="H445" s="52">
        <v>0.03</v>
      </c>
      <c r="I445" s="50">
        <v>10</v>
      </c>
      <c r="J445" s="50">
        <v>5</v>
      </c>
      <c r="K445" s="53">
        <v>0.2</v>
      </c>
      <c r="L445" s="50">
        <v>16</v>
      </c>
      <c r="M445" s="50">
        <v>11</v>
      </c>
      <c r="N445" s="50">
        <v>9</v>
      </c>
      <c r="O445" s="53">
        <v>2.2000000000000002</v>
      </c>
    </row>
    <row r="446" spans="1:15" x14ac:dyDescent="0.3">
      <c r="A446" s="313" t="s">
        <v>82</v>
      </c>
      <c r="B446" s="313"/>
      <c r="C446" s="49">
        <v>590</v>
      </c>
      <c r="D446" s="52">
        <v>26.41</v>
      </c>
      <c r="E446" s="52">
        <v>22.03</v>
      </c>
      <c r="F446" s="52">
        <v>85.26</v>
      </c>
      <c r="G446" s="52">
        <v>649.84</v>
      </c>
      <c r="H446" s="52">
        <v>0.68</v>
      </c>
      <c r="I446" s="52">
        <v>16.440000000000001</v>
      </c>
      <c r="J446" s="52">
        <v>192.12</v>
      </c>
      <c r="K446" s="53">
        <v>3.6</v>
      </c>
      <c r="L446" s="52">
        <v>178.65</v>
      </c>
      <c r="M446" s="52">
        <v>348.98</v>
      </c>
      <c r="N446" s="52">
        <v>83.58</v>
      </c>
      <c r="O446" s="52">
        <v>6.95</v>
      </c>
    </row>
    <row r="447" spans="1:15" x14ac:dyDescent="0.3">
      <c r="A447" s="312" t="s">
        <v>18</v>
      </c>
      <c r="B447" s="312"/>
      <c r="C447" s="312"/>
      <c r="D447" s="312"/>
      <c r="E447" s="312"/>
      <c r="F447" s="312"/>
      <c r="G447" s="312"/>
      <c r="H447" s="312"/>
      <c r="I447" s="312"/>
      <c r="J447" s="312"/>
      <c r="K447" s="312"/>
      <c r="L447" s="312"/>
      <c r="M447" s="312"/>
      <c r="N447" s="312"/>
      <c r="O447" s="312"/>
    </row>
    <row r="448" spans="1:15" x14ac:dyDescent="0.3">
      <c r="A448" s="66" t="s">
        <v>365</v>
      </c>
      <c r="B448" s="51" t="s">
        <v>290</v>
      </c>
      <c r="C448" s="50">
        <v>60</v>
      </c>
      <c r="D448" s="52">
        <v>0.51</v>
      </c>
      <c r="E448" s="52">
        <v>5.0599999999999996</v>
      </c>
      <c r="F448" s="52">
        <v>1.94</v>
      </c>
      <c r="G448" s="52">
        <v>55.36</v>
      </c>
      <c r="H448" s="52">
        <v>0.02</v>
      </c>
      <c r="I448" s="53">
        <v>5.7</v>
      </c>
      <c r="J448" s="53">
        <v>4.8</v>
      </c>
      <c r="K448" s="52">
        <v>2.27</v>
      </c>
      <c r="L448" s="52">
        <v>12.05</v>
      </c>
      <c r="M448" s="52">
        <v>19.95</v>
      </c>
      <c r="N448" s="52">
        <v>8.0500000000000007</v>
      </c>
      <c r="O448" s="52">
        <v>0.32</v>
      </c>
    </row>
    <row r="449" spans="1:15" ht="33" x14ac:dyDescent="0.3">
      <c r="A449" s="66" t="s">
        <v>334</v>
      </c>
      <c r="B449" s="51" t="s">
        <v>212</v>
      </c>
      <c r="C449" s="50">
        <v>210</v>
      </c>
      <c r="D449" s="52">
        <v>3.86</v>
      </c>
      <c r="E449" s="52">
        <v>7.7799999999999994</v>
      </c>
      <c r="F449" s="52">
        <v>13.73</v>
      </c>
      <c r="G449" s="52">
        <v>135.89000000000001</v>
      </c>
      <c r="H449" s="52">
        <v>0.2</v>
      </c>
      <c r="I449" s="52">
        <v>14.04</v>
      </c>
      <c r="J449" s="53">
        <v>182.4</v>
      </c>
      <c r="K449" s="52">
        <v>2.3699999999999997</v>
      </c>
      <c r="L449" s="52">
        <v>19.340000000000003</v>
      </c>
      <c r="M449" s="52">
        <v>85.92</v>
      </c>
      <c r="N449" s="52">
        <v>25.23</v>
      </c>
      <c r="O449" s="53">
        <v>1.25</v>
      </c>
    </row>
    <row r="450" spans="1:15" x14ac:dyDescent="0.3">
      <c r="A450" s="67" t="s">
        <v>327</v>
      </c>
      <c r="B450" s="51" t="s">
        <v>309</v>
      </c>
      <c r="C450" s="50">
        <v>90</v>
      </c>
      <c r="D450" s="52">
        <v>14.12</v>
      </c>
      <c r="E450" s="52">
        <v>14.22</v>
      </c>
      <c r="F450" s="52">
        <v>5.43</v>
      </c>
      <c r="G450" s="52">
        <v>203.99</v>
      </c>
      <c r="H450" s="52">
        <v>0.08</v>
      </c>
      <c r="I450" s="52">
        <v>2.29</v>
      </c>
      <c r="J450" s="52">
        <v>32.94</v>
      </c>
      <c r="K450" s="52">
        <v>2.37</v>
      </c>
      <c r="L450" s="52">
        <v>34.56</v>
      </c>
      <c r="M450" s="52">
        <v>146.29</v>
      </c>
      <c r="N450" s="52">
        <v>18.64</v>
      </c>
      <c r="O450" s="52">
        <v>0.78</v>
      </c>
    </row>
    <row r="451" spans="1:15" x14ac:dyDescent="0.3">
      <c r="A451" s="66" t="s">
        <v>328</v>
      </c>
      <c r="B451" s="51" t="s">
        <v>83</v>
      </c>
      <c r="C451" s="50">
        <v>150</v>
      </c>
      <c r="D451" s="52">
        <v>6.96</v>
      </c>
      <c r="E451" s="52">
        <v>4.72</v>
      </c>
      <c r="F451" s="52">
        <v>31.46</v>
      </c>
      <c r="G451" s="52">
        <v>195.84</v>
      </c>
      <c r="H451" s="52">
        <v>0.24</v>
      </c>
      <c r="I451" s="54"/>
      <c r="J451" s="53">
        <v>19.100000000000001</v>
      </c>
      <c r="K451" s="52">
        <v>0.48</v>
      </c>
      <c r="L451" s="53">
        <v>12.7</v>
      </c>
      <c r="M451" s="52">
        <v>165.25</v>
      </c>
      <c r="N451" s="52">
        <v>110.06</v>
      </c>
      <c r="O451" s="53">
        <v>3.7</v>
      </c>
    </row>
    <row r="452" spans="1:15" x14ac:dyDescent="0.3">
      <c r="A452" s="66" t="s">
        <v>342</v>
      </c>
      <c r="B452" s="51" t="s">
        <v>224</v>
      </c>
      <c r="C452" s="50">
        <v>200</v>
      </c>
      <c r="D452" s="52">
        <v>0.14000000000000001</v>
      </c>
      <c r="E452" s="53">
        <v>0.1</v>
      </c>
      <c r="F452" s="52">
        <v>12.62</v>
      </c>
      <c r="G452" s="52">
        <v>53.09</v>
      </c>
      <c r="H452" s="54"/>
      <c r="I452" s="50">
        <v>3</v>
      </c>
      <c r="J452" s="53">
        <v>1.6</v>
      </c>
      <c r="K452" s="53">
        <v>0.2</v>
      </c>
      <c r="L452" s="52">
        <v>5.33</v>
      </c>
      <c r="M452" s="53">
        <v>3.2</v>
      </c>
      <c r="N452" s="53">
        <v>1.4</v>
      </c>
      <c r="O452" s="52">
        <v>0.11</v>
      </c>
    </row>
    <row r="453" spans="1:15" x14ac:dyDescent="0.3">
      <c r="A453" s="67"/>
      <c r="B453" s="51" t="s">
        <v>244</v>
      </c>
      <c r="C453" s="50">
        <v>20</v>
      </c>
      <c r="D453" s="52">
        <v>1.58</v>
      </c>
      <c r="E453" s="53">
        <v>0.2</v>
      </c>
      <c r="F453" s="52">
        <v>9.66</v>
      </c>
      <c r="G453" s="50">
        <v>47</v>
      </c>
      <c r="H453" s="52">
        <v>0.03</v>
      </c>
      <c r="I453" s="54"/>
      <c r="J453" s="54"/>
      <c r="K453" s="52">
        <v>0.26</v>
      </c>
      <c r="L453" s="53">
        <v>4.5999999999999996</v>
      </c>
      <c r="M453" s="53">
        <v>17.399999999999999</v>
      </c>
      <c r="N453" s="53">
        <v>6.6</v>
      </c>
      <c r="O453" s="53">
        <v>0.4</v>
      </c>
    </row>
    <row r="454" spans="1:15" s="9" customFormat="1" x14ac:dyDescent="0.3">
      <c r="A454" s="67"/>
      <c r="B454" s="51" t="s">
        <v>250</v>
      </c>
      <c r="C454" s="50">
        <v>50</v>
      </c>
      <c r="D454" s="53">
        <v>3.3</v>
      </c>
      <c r="E454" s="53">
        <v>0.6</v>
      </c>
      <c r="F454" s="52">
        <v>19.82</v>
      </c>
      <c r="G454" s="50">
        <v>99</v>
      </c>
      <c r="H454" s="52">
        <v>0.09</v>
      </c>
      <c r="I454" s="54"/>
      <c r="J454" s="54"/>
      <c r="K454" s="53">
        <v>0.7</v>
      </c>
      <c r="L454" s="53">
        <v>14.5</v>
      </c>
      <c r="M454" s="50">
        <v>75</v>
      </c>
      <c r="N454" s="53">
        <v>23.5</v>
      </c>
      <c r="O454" s="52">
        <v>1.95</v>
      </c>
    </row>
    <row r="455" spans="1:15" s="9" customFormat="1" x14ac:dyDescent="0.3">
      <c r="A455" s="66" t="s">
        <v>325</v>
      </c>
      <c r="B455" s="51" t="s">
        <v>90</v>
      </c>
      <c r="C455" s="50">
        <v>100</v>
      </c>
      <c r="D455" s="53">
        <v>0.4</v>
      </c>
      <c r="E455" s="53">
        <v>0.3</v>
      </c>
      <c r="F455" s="53">
        <v>10.3</v>
      </c>
      <c r="G455" s="50">
        <v>47</v>
      </c>
      <c r="H455" s="52">
        <v>0.02</v>
      </c>
      <c r="I455" s="50">
        <v>5</v>
      </c>
      <c r="J455" s="50">
        <v>2</v>
      </c>
      <c r="K455" s="53">
        <v>0.4</v>
      </c>
      <c r="L455" s="50">
        <v>19</v>
      </c>
      <c r="M455" s="50">
        <v>16</v>
      </c>
      <c r="N455" s="50">
        <v>12</v>
      </c>
      <c r="O455" s="53">
        <v>2.2999999999999998</v>
      </c>
    </row>
    <row r="456" spans="1:15" s="9" customFormat="1" x14ac:dyDescent="0.3">
      <c r="A456" s="313" t="s">
        <v>86</v>
      </c>
      <c r="B456" s="313"/>
      <c r="C456" s="49">
        <v>880</v>
      </c>
      <c r="D456" s="52">
        <v>30.87</v>
      </c>
      <c r="E456" s="52">
        <v>32.979999999999997</v>
      </c>
      <c r="F456" s="52">
        <v>104.96</v>
      </c>
      <c r="G456" s="52">
        <v>837.17</v>
      </c>
      <c r="H456" s="52">
        <v>0.68</v>
      </c>
      <c r="I456" s="52">
        <v>30.03</v>
      </c>
      <c r="J456" s="52">
        <v>242.84</v>
      </c>
      <c r="K456" s="52">
        <v>9.0500000000000007</v>
      </c>
      <c r="L456" s="52">
        <v>122.08</v>
      </c>
      <c r="M456" s="52">
        <v>529.01</v>
      </c>
      <c r="N456" s="52">
        <v>205.48</v>
      </c>
      <c r="O456" s="52">
        <v>10.81</v>
      </c>
    </row>
    <row r="457" spans="1:15" s="9" customFormat="1" x14ac:dyDescent="0.3">
      <c r="A457" s="312" t="s">
        <v>24</v>
      </c>
      <c r="B457" s="312"/>
      <c r="C457" s="312"/>
      <c r="D457" s="312"/>
      <c r="E457" s="312"/>
      <c r="F457" s="312"/>
      <c r="G457" s="312"/>
      <c r="H457" s="312"/>
      <c r="I457" s="312"/>
      <c r="J457" s="312"/>
      <c r="K457" s="312"/>
      <c r="L457" s="312"/>
      <c r="M457" s="312"/>
      <c r="N457" s="312"/>
      <c r="O457" s="312"/>
    </row>
    <row r="458" spans="1:15" x14ac:dyDescent="0.3">
      <c r="A458" s="303"/>
      <c r="B458" s="298" t="s">
        <v>703</v>
      </c>
      <c r="C458" s="295">
        <v>80</v>
      </c>
      <c r="D458" s="299">
        <v>6.48</v>
      </c>
      <c r="E458" s="299">
        <v>6.08</v>
      </c>
      <c r="F458" s="299">
        <v>48</v>
      </c>
      <c r="G458" s="299">
        <v>272.8</v>
      </c>
      <c r="H458" s="52">
        <v>0.08</v>
      </c>
      <c r="I458" s="52">
        <v>0.15</v>
      </c>
      <c r="J458" s="52">
        <v>43.35</v>
      </c>
      <c r="K458" s="52">
        <v>2.85</v>
      </c>
      <c r="L458" s="52">
        <v>47.74</v>
      </c>
      <c r="M458" s="52">
        <v>86.03</v>
      </c>
      <c r="N458" s="52">
        <v>11.45</v>
      </c>
      <c r="O458" s="52">
        <v>0.69</v>
      </c>
    </row>
    <row r="459" spans="1:15" x14ac:dyDescent="0.3">
      <c r="A459" s="68"/>
      <c r="B459" s="51" t="s">
        <v>278</v>
      </c>
      <c r="C459" s="50">
        <v>200</v>
      </c>
      <c r="D459" s="53">
        <v>5.4</v>
      </c>
      <c r="E459" s="50">
        <v>5</v>
      </c>
      <c r="F459" s="53">
        <v>21.6</v>
      </c>
      <c r="G459" s="50">
        <v>158</v>
      </c>
      <c r="H459" s="52">
        <v>0.06</v>
      </c>
      <c r="I459" s="53">
        <v>1.8</v>
      </c>
      <c r="J459" s="50">
        <v>40</v>
      </c>
      <c r="K459" s="54"/>
      <c r="L459" s="50">
        <v>242</v>
      </c>
      <c r="M459" s="50">
        <v>188</v>
      </c>
      <c r="N459" s="50">
        <v>30</v>
      </c>
      <c r="O459" s="53">
        <v>0.2</v>
      </c>
    </row>
    <row r="460" spans="1:15" x14ac:dyDescent="0.3">
      <c r="A460" s="66" t="s">
        <v>325</v>
      </c>
      <c r="B460" s="51" t="s">
        <v>238</v>
      </c>
      <c r="C460" s="50">
        <v>100</v>
      </c>
      <c r="D460" s="53">
        <v>1.5</v>
      </c>
      <c r="E460" s="53">
        <v>0.5</v>
      </c>
      <c r="F460" s="50">
        <v>21</v>
      </c>
      <c r="G460" s="50">
        <v>96</v>
      </c>
      <c r="H460" s="52">
        <v>0.04</v>
      </c>
      <c r="I460" s="50">
        <v>10</v>
      </c>
      <c r="J460" s="54"/>
      <c r="K460" s="53">
        <v>0.4</v>
      </c>
      <c r="L460" s="50">
        <v>8</v>
      </c>
      <c r="M460" s="50">
        <v>28</v>
      </c>
      <c r="N460" s="50">
        <v>42</v>
      </c>
      <c r="O460" s="53">
        <v>0.6</v>
      </c>
    </row>
    <row r="461" spans="1:15" x14ac:dyDescent="0.3">
      <c r="A461" s="313" t="s">
        <v>130</v>
      </c>
      <c r="B461" s="313"/>
      <c r="C461" s="49">
        <v>375</v>
      </c>
      <c r="D461" s="52">
        <v>14.56</v>
      </c>
      <c r="E461" s="52">
        <v>16.72</v>
      </c>
      <c r="F461" s="52">
        <v>74.89</v>
      </c>
      <c r="G461" s="52">
        <v>515.29</v>
      </c>
      <c r="H461" s="52">
        <v>0.18</v>
      </c>
      <c r="I461" s="52">
        <v>11.95</v>
      </c>
      <c r="J461" s="52">
        <v>83.35</v>
      </c>
      <c r="K461" s="52">
        <v>3.25</v>
      </c>
      <c r="L461" s="52">
        <v>297.74</v>
      </c>
      <c r="M461" s="52">
        <v>302.02999999999997</v>
      </c>
      <c r="N461" s="52">
        <v>83.45</v>
      </c>
      <c r="O461" s="52">
        <v>1.49</v>
      </c>
    </row>
    <row r="462" spans="1:15" x14ac:dyDescent="0.3">
      <c r="A462" s="313" t="s">
        <v>88</v>
      </c>
      <c r="B462" s="313"/>
      <c r="C462" s="55">
        <v>1845</v>
      </c>
      <c r="D462" s="52">
        <v>71.84</v>
      </c>
      <c r="E462" s="52">
        <v>71.73</v>
      </c>
      <c r="F462" s="52">
        <v>265.11</v>
      </c>
      <c r="G462" s="53">
        <v>2002.3</v>
      </c>
      <c r="H462" s="52">
        <v>1.54</v>
      </c>
      <c r="I462" s="52">
        <v>58.42</v>
      </c>
      <c r="J462" s="52">
        <v>518.30999999999995</v>
      </c>
      <c r="K462" s="53">
        <v>15.9</v>
      </c>
      <c r="L462" s="52">
        <v>598.47</v>
      </c>
      <c r="M462" s="52">
        <v>1180.02</v>
      </c>
      <c r="N462" s="52">
        <v>372.51</v>
      </c>
      <c r="O462" s="52">
        <v>19.25</v>
      </c>
    </row>
    <row r="463" spans="1:15" s="9" customFormat="1" x14ac:dyDescent="0.3">
      <c r="A463" s="63" t="s">
        <v>120</v>
      </c>
      <c r="B463" s="10" t="s">
        <v>121</v>
      </c>
      <c r="C463" s="11"/>
      <c r="D463" s="11"/>
      <c r="E463" s="11"/>
      <c r="F463" s="11"/>
      <c r="G463" s="11"/>
      <c r="H463" s="311"/>
      <c r="I463" s="311"/>
      <c r="J463" s="314"/>
      <c r="K463" s="314"/>
      <c r="L463" s="314"/>
      <c r="M463" s="314"/>
      <c r="N463" s="314"/>
      <c r="O463" s="314"/>
    </row>
    <row r="464" spans="1:15" s="9" customFormat="1" x14ac:dyDescent="0.3">
      <c r="A464" s="63" t="s">
        <v>122</v>
      </c>
      <c r="B464" s="10" t="s">
        <v>735</v>
      </c>
      <c r="C464" s="11"/>
      <c r="D464" s="11"/>
      <c r="E464" s="11"/>
      <c r="F464" s="11"/>
      <c r="G464" s="11"/>
      <c r="H464" s="311"/>
      <c r="I464" s="311"/>
      <c r="J464" s="310"/>
      <c r="K464" s="310"/>
      <c r="L464" s="310"/>
      <c r="M464" s="310"/>
      <c r="N464" s="310"/>
      <c r="O464" s="310"/>
    </row>
    <row r="465" spans="1:15" s="9" customFormat="1" x14ac:dyDescent="0.3">
      <c r="A465" s="64" t="s">
        <v>57</v>
      </c>
      <c r="B465" s="12" t="s">
        <v>58</v>
      </c>
      <c r="C465" s="13"/>
      <c r="D465" s="13"/>
      <c r="E465" s="13"/>
      <c r="F465" s="11"/>
      <c r="G465" s="11"/>
      <c r="H465" s="84"/>
      <c r="I465" s="84"/>
      <c r="J465" s="83"/>
      <c r="K465" s="83"/>
      <c r="L465" s="83"/>
      <c r="M465" s="83"/>
      <c r="N465" s="83"/>
      <c r="O465" s="83"/>
    </row>
    <row r="466" spans="1:15" s="9" customFormat="1" x14ac:dyDescent="0.3">
      <c r="A466" s="65" t="s">
        <v>59</v>
      </c>
      <c r="B466" s="14">
        <v>4</v>
      </c>
      <c r="C466" s="15"/>
      <c r="D466" s="11"/>
      <c r="E466" s="11"/>
      <c r="F466" s="11"/>
      <c r="G466" s="11"/>
      <c r="H466" s="84"/>
      <c r="I466" s="84"/>
      <c r="J466" s="83"/>
      <c r="K466" s="83"/>
      <c r="L466" s="83"/>
      <c r="M466" s="83"/>
      <c r="N466" s="83"/>
      <c r="O466" s="83"/>
    </row>
    <row r="467" spans="1:15" s="9" customFormat="1" x14ac:dyDescent="0.3">
      <c r="A467" s="308" t="s">
        <v>60</v>
      </c>
      <c r="B467" s="308" t="s">
        <v>61</v>
      </c>
      <c r="C467" s="308" t="s">
        <v>62</v>
      </c>
      <c r="D467" s="315" t="s">
        <v>63</v>
      </c>
      <c r="E467" s="315"/>
      <c r="F467" s="315"/>
      <c r="G467" s="308" t="s">
        <v>64</v>
      </c>
      <c r="H467" s="315" t="s">
        <v>65</v>
      </c>
      <c r="I467" s="315"/>
      <c r="J467" s="315"/>
      <c r="K467" s="315"/>
      <c r="L467" s="315" t="s">
        <v>66</v>
      </c>
      <c r="M467" s="315"/>
      <c r="N467" s="315"/>
      <c r="O467" s="315"/>
    </row>
    <row r="468" spans="1:15" x14ac:dyDescent="0.3">
      <c r="A468" s="316"/>
      <c r="B468" s="309"/>
      <c r="C468" s="316"/>
      <c r="D468" s="85" t="s">
        <v>67</v>
      </c>
      <c r="E468" s="85" t="s">
        <v>68</v>
      </c>
      <c r="F468" s="85" t="s">
        <v>69</v>
      </c>
      <c r="G468" s="316"/>
      <c r="H468" s="85" t="s">
        <v>70</v>
      </c>
      <c r="I468" s="85" t="s">
        <v>71</v>
      </c>
      <c r="J468" s="85" t="s">
        <v>72</v>
      </c>
      <c r="K468" s="85" t="s">
        <v>73</v>
      </c>
      <c r="L468" s="85" t="s">
        <v>74</v>
      </c>
      <c r="M468" s="85" t="s">
        <v>75</v>
      </c>
      <c r="N468" s="85" t="s">
        <v>76</v>
      </c>
      <c r="O468" s="85" t="s">
        <v>77</v>
      </c>
    </row>
    <row r="469" spans="1:15" x14ac:dyDescent="0.3">
      <c r="A469" s="66">
        <v>1</v>
      </c>
      <c r="B469" s="49">
        <v>2</v>
      </c>
      <c r="C469" s="49">
        <v>3</v>
      </c>
      <c r="D469" s="49">
        <v>4</v>
      </c>
      <c r="E469" s="49">
        <v>5</v>
      </c>
      <c r="F469" s="49">
        <v>6</v>
      </c>
      <c r="G469" s="49">
        <v>7</v>
      </c>
      <c r="H469" s="49">
        <v>8</v>
      </c>
      <c r="I469" s="49">
        <v>9</v>
      </c>
      <c r="J469" s="49">
        <v>10</v>
      </c>
      <c r="K469" s="49">
        <v>11</v>
      </c>
      <c r="L469" s="49">
        <v>12</v>
      </c>
      <c r="M469" s="49">
        <v>13</v>
      </c>
      <c r="N469" s="49">
        <v>14</v>
      </c>
      <c r="O469" s="49">
        <v>15</v>
      </c>
    </row>
    <row r="470" spans="1:15" x14ac:dyDescent="0.3">
      <c r="A470" s="312" t="s">
        <v>964</v>
      </c>
      <c r="B470" s="312"/>
      <c r="C470" s="312"/>
      <c r="D470" s="312"/>
      <c r="E470" s="312"/>
      <c r="F470" s="312"/>
      <c r="G470" s="312"/>
      <c r="H470" s="312"/>
      <c r="I470" s="312"/>
      <c r="J470" s="312"/>
      <c r="K470" s="312"/>
      <c r="L470" s="312"/>
      <c r="M470" s="312"/>
      <c r="N470" s="312"/>
      <c r="O470" s="312"/>
    </row>
    <row r="471" spans="1:15" x14ac:dyDescent="0.3">
      <c r="A471" s="66" t="s">
        <v>320</v>
      </c>
      <c r="B471" s="293" t="s">
        <v>945</v>
      </c>
      <c r="C471" s="294">
        <v>25</v>
      </c>
      <c r="D471" s="296">
        <v>1.68</v>
      </c>
      <c r="E471" s="296">
        <v>4.03</v>
      </c>
      <c r="F471" s="296">
        <v>10.93</v>
      </c>
      <c r="G471" s="297">
        <v>87.7</v>
      </c>
      <c r="H471" s="54"/>
      <c r="I471" s="54"/>
      <c r="J471" s="50">
        <v>45</v>
      </c>
      <c r="K471" s="53">
        <v>0.1</v>
      </c>
      <c r="L471" s="53">
        <v>2.4</v>
      </c>
      <c r="M471" s="50">
        <v>3</v>
      </c>
      <c r="N471" s="52">
        <v>0.05</v>
      </c>
      <c r="O471" s="52">
        <v>0.02</v>
      </c>
    </row>
    <row r="472" spans="1:15" x14ac:dyDescent="0.3">
      <c r="A472" s="66" t="s">
        <v>321</v>
      </c>
      <c r="B472" s="51" t="s">
        <v>80</v>
      </c>
      <c r="C472" s="50">
        <v>15</v>
      </c>
      <c r="D472" s="52">
        <v>3.48</v>
      </c>
      <c r="E472" s="52">
        <v>4.43</v>
      </c>
      <c r="F472" s="54"/>
      <c r="G472" s="53">
        <v>54.6</v>
      </c>
      <c r="H472" s="52">
        <v>0.01</v>
      </c>
      <c r="I472" s="52">
        <v>0.11</v>
      </c>
      <c r="J472" s="53">
        <v>43.2</v>
      </c>
      <c r="K472" s="52">
        <v>0.08</v>
      </c>
      <c r="L472" s="50">
        <v>132</v>
      </c>
      <c r="M472" s="50">
        <v>75</v>
      </c>
      <c r="N472" s="52">
        <v>5.25</v>
      </c>
      <c r="O472" s="52">
        <v>0.15</v>
      </c>
    </row>
    <row r="473" spans="1:15" x14ac:dyDescent="0.3">
      <c r="A473" s="66" t="s">
        <v>322</v>
      </c>
      <c r="B473" s="51" t="s">
        <v>168</v>
      </c>
      <c r="C473" s="50">
        <v>40</v>
      </c>
      <c r="D473" s="52">
        <v>5.08</v>
      </c>
      <c r="E473" s="53">
        <v>4.5999999999999996</v>
      </c>
      <c r="F473" s="52">
        <v>0.28000000000000003</v>
      </c>
      <c r="G473" s="53">
        <v>62.8</v>
      </c>
      <c r="H473" s="52">
        <v>0.03</v>
      </c>
      <c r="I473" s="54"/>
      <c r="J473" s="50">
        <v>104</v>
      </c>
      <c r="K473" s="52">
        <v>0.24</v>
      </c>
      <c r="L473" s="50">
        <v>22</v>
      </c>
      <c r="M473" s="53">
        <v>76.8</v>
      </c>
      <c r="N473" s="53">
        <v>4.8</v>
      </c>
      <c r="O473" s="50">
        <v>1</v>
      </c>
    </row>
    <row r="474" spans="1:15" x14ac:dyDescent="0.3">
      <c r="A474" s="66" t="s">
        <v>368</v>
      </c>
      <c r="B474" s="51" t="s">
        <v>196</v>
      </c>
      <c r="C474" s="50">
        <v>210</v>
      </c>
      <c r="D474" s="52">
        <v>5.74</v>
      </c>
      <c r="E474" s="52">
        <v>6.53</v>
      </c>
      <c r="F474" s="52">
        <v>45.44</v>
      </c>
      <c r="G474" s="52">
        <v>264.14</v>
      </c>
      <c r="H474" s="52">
        <v>7.0000000000000007E-2</v>
      </c>
      <c r="I474" s="53">
        <v>1.3</v>
      </c>
      <c r="J474" s="53">
        <v>44.5</v>
      </c>
      <c r="K474" s="52">
        <v>0.31</v>
      </c>
      <c r="L474" s="52">
        <v>126.57</v>
      </c>
      <c r="M474" s="52">
        <v>151.88</v>
      </c>
      <c r="N474" s="52">
        <v>34.14</v>
      </c>
      <c r="O474" s="52">
        <v>0.56000000000000005</v>
      </c>
    </row>
    <row r="475" spans="1:15" x14ac:dyDescent="0.3">
      <c r="A475" s="67" t="s">
        <v>324</v>
      </c>
      <c r="B475" s="51" t="s">
        <v>101</v>
      </c>
      <c r="C475" s="50">
        <v>200</v>
      </c>
      <c r="D475" s="52">
        <v>0.25</v>
      </c>
      <c r="E475" s="52">
        <v>0.06</v>
      </c>
      <c r="F475" s="52">
        <v>11.62</v>
      </c>
      <c r="G475" s="52">
        <v>48.63</v>
      </c>
      <c r="H475" s="54"/>
      <c r="I475" s="52">
        <v>1.1499999999999999</v>
      </c>
      <c r="J475" s="52">
        <v>1.06</v>
      </c>
      <c r="K475" s="52">
        <v>7.0000000000000007E-2</v>
      </c>
      <c r="L475" s="52">
        <v>7.03</v>
      </c>
      <c r="M475" s="52">
        <v>9.36</v>
      </c>
      <c r="N475" s="52">
        <v>4.8899999999999997</v>
      </c>
      <c r="O475" s="52">
        <v>0.88</v>
      </c>
    </row>
    <row r="476" spans="1:15" x14ac:dyDescent="0.3">
      <c r="A476" s="67"/>
      <c r="B476" s="293" t="s">
        <v>244</v>
      </c>
      <c r="C476" s="294">
        <v>20</v>
      </c>
      <c r="D476" s="296">
        <v>1.58</v>
      </c>
      <c r="E476" s="297">
        <v>0.2</v>
      </c>
      <c r="F476" s="296">
        <v>9.66</v>
      </c>
      <c r="G476" s="294">
        <v>47</v>
      </c>
      <c r="H476" s="52">
        <v>0.06</v>
      </c>
      <c r="I476" s="54"/>
      <c r="J476" s="54"/>
      <c r="K476" s="52">
        <v>0.52</v>
      </c>
      <c r="L476" s="53">
        <v>9.1999999999999993</v>
      </c>
      <c r="M476" s="53">
        <v>34.799999999999997</v>
      </c>
      <c r="N476" s="53">
        <v>13.2</v>
      </c>
      <c r="O476" s="53">
        <v>0.8</v>
      </c>
    </row>
    <row r="477" spans="1:15" x14ac:dyDescent="0.3">
      <c r="A477" s="66" t="s">
        <v>325</v>
      </c>
      <c r="B477" s="51" t="s">
        <v>90</v>
      </c>
      <c r="C477" s="50">
        <v>100</v>
      </c>
      <c r="D477" s="53">
        <v>0.4</v>
      </c>
      <c r="E477" s="53">
        <v>0.3</v>
      </c>
      <c r="F477" s="53">
        <v>10.3</v>
      </c>
      <c r="G477" s="50">
        <v>47</v>
      </c>
      <c r="H477" s="52">
        <v>0.02</v>
      </c>
      <c r="I477" s="50">
        <v>5</v>
      </c>
      <c r="J477" s="50">
        <v>2</v>
      </c>
      <c r="K477" s="53">
        <v>0.4</v>
      </c>
      <c r="L477" s="50">
        <v>19</v>
      </c>
      <c r="M477" s="50">
        <v>16</v>
      </c>
      <c r="N477" s="50">
        <v>12</v>
      </c>
      <c r="O477" s="53">
        <v>2.2999999999999998</v>
      </c>
    </row>
    <row r="478" spans="1:15" x14ac:dyDescent="0.3">
      <c r="A478" s="313" t="s">
        <v>82</v>
      </c>
      <c r="B478" s="313"/>
      <c r="C478" s="49">
        <v>615</v>
      </c>
      <c r="D478" s="52">
        <v>18.190000000000001</v>
      </c>
      <c r="E478" s="52">
        <v>23.57</v>
      </c>
      <c r="F478" s="52">
        <v>87.09</v>
      </c>
      <c r="G478" s="52">
        <v>637.27</v>
      </c>
      <c r="H478" s="52">
        <v>0.19</v>
      </c>
      <c r="I478" s="52">
        <v>7.56</v>
      </c>
      <c r="J478" s="52">
        <v>239.76</v>
      </c>
      <c r="K478" s="52">
        <v>1.72</v>
      </c>
      <c r="L478" s="53">
        <v>318.2</v>
      </c>
      <c r="M478" s="52">
        <v>366.84</v>
      </c>
      <c r="N478" s="52">
        <v>74.33</v>
      </c>
      <c r="O478" s="52">
        <v>5.71</v>
      </c>
    </row>
    <row r="479" spans="1:15" x14ac:dyDescent="0.3">
      <c r="A479" s="312" t="s">
        <v>18</v>
      </c>
      <c r="B479" s="312"/>
      <c r="C479" s="312"/>
      <c r="D479" s="312"/>
      <c r="E479" s="312"/>
      <c r="F479" s="312"/>
      <c r="G479" s="312"/>
      <c r="H479" s="312"/>
      <c r="I479" s="312"/>
      <c r="J479" s="312"/>
      <c r="K479" s="312"/>
      <c r="L479" s="312"/>
      <c r="M479" s="312"/>
      <c r="N479" s="312"/>
      <c r="O479" s="312"/>
    </row>
    <row r="480" spans="1:15" x14ac:dyDescent="0.3">
      <c r="A480" s="66" t="s">
        <v>384</v>
      </c>
      <c r="B480" s="51" t="s">
        <v>310</v>
      </c>
      <c r="C480" s="50">
        <v>60</v>
      </c>
      <c r="D480" s="52">
        <v>0.67</v>
      </c>
      <c r="E480" s="52">
        <v>4.09</v>
      </c>
      <c r="F480" s="52">
        <v>2.2799999999999998</v>
      </c>
      <c r="G480" s="52">
        <v>49.64</v>
      </c>
      <c r="H480" s="52">
        <v>0.03</v>
      </c>
      <c r="I480" s="53">
        <v>39.1</v>
      </c>
      <c r="J480" s="52">
        <v>106.19</v>
      </c>
      <c r="K480" s="52">
        <v>2.1800000000000002</v>
      </c>
      <c r="L480" s="52">
        <v>14.26</v>
      </c>
      <c r="M480" s="52">
        <v>13.73</v>
      </c>
      <c r="N480" s="52">
        <v>9.51</v>
      </c>
      <c r="O480" s="52">
        <v>0.47</v>
      </c>
    </row>
    <row r="481" spans="1:15" x14ac:dyDescent="0.3">
      <c r="A481" s="67" t="s">
        <v>248</v>
      </c>
      <c r="B481" s="51" t="s">
        <v>247</v>
      </c>
      <c r="C481" s="50">
        <v>225</v>
      </c>
      <c r="D481" s="52">
        <v>3.42</v>
      </c>
      <c r="E481" s="52">
        <v>8.25</v>
      </c>
      <c r="F481" s="52">
        <v>8.84</v>
      </c>
      <c r="G481" s="52">
        <v>123.94</v>
      </c>
      <c r="H481" s="52">
        <v>0.26</v>
      </c>
      <c r="I481" s="52">
        <v>16.880000000000003</v>
      </c>
      <c r="J481" s="52">
        <v>180.48000000000002</v>
      </c>
      <c r="K481" s="52">
        <v>1.08</v>
      </c>
      <c r="L481" s="53">
        <v>32.25</v>
      </c>
      <c r="M481" s="52">
        <v>79.37</v>
      </c>
      <c r="N481" s="52">
        <v>21.24</v>
      </c>
      <c r="O481" s="52">
        <v>0.91999999999999993</v>
      </c>
    </row>
    <row r="482" spans="1:15" x14ac:dyDescent="0.3">
      <c r="A482" s="66" t="s">
        <v>385</v>
      </c>
      <c r="B482" s="51" t="s">
        <v>311</v>
      </c>
      <c r="C482" s="50">
        <v>90</v>
      </c>
      <c r="D482" s="52">
        <v>20.07</v>
      </c>
      <c r="E482" s="52">
        <v>11.46</v>
      </c>
      <c r="F482" s="53">
        <v>4.2</v>
      </c>
      <c r="G482" s="52">
        <v>200.94</v>
      </c>
      <c r="H482" s="53">
        <v>0.7</v>
      </c>
      <c r="I482" s="52">
        <v>10.18</v>
      </c>
      <c r="J482" s="54"/>
      <c r="K482" s="52">
        <v>1.06</v>
      </c>
      <c r="L482" s="52">
        <v>21.38</v>
      </c>
      <c r="M482" s="52">
        <v>215.31</v>
      </c>
      <c r="N482" s="52">
        <v>32.99</v>
      </c>
      <c r="O482" s="52">
        <v>3.25</v>
      </c>
    </row>
    <row r="483" spans="1:15" x14ac:dyDescent="0.3">
      <c r="A483" s="66" t="s">
        <v>373</v>
      </c>
      <c r="B483" s="51" t="s">
        <v>297</v>
      </c>
      <c r="C483" s="50">
        <v>150</v>
      </c>
      <c r="D483" s="53">
        <v>4.5</v>
      </c>
      <c r="E483" s="53">
        <v>3.9</v>
      </c>
      <c r="F483" s="52">
        <v>36.68</v>
      </c>
      <c r="G483" s="52">
        <v>200.22</v>
      </c>
      <c r="H483" s="52">
        <v>0.27</v>
      </c>
      <c r="I483" s="50">
        <v>45</v>
      </c>
      <c r="J483" s="52">
        <v>6.75</v>
      </c>
      <c r="K483" s="52">
        <v>1.55</v>
      </c>
      <c r="L483" s="52">
        <v>24.34</v>
      </c>
      <c r="M483" s="52">
        <v>130.94</v>
      </c>
      <c r="N483" s="52">
        <v>51.86</v>
      </c>
      <c r="O483" s="52">
        <v>2.04</v>
      </c>
    </row>
    <row r="484" spans="1:15" x14ac:dyDescent="0.3">
      <c r="A484" s="67" t="s">
        <v>360</v>
      </c>
      <c r="B484" s="51" t="s">
        <v>102</v>
      </c>
      <c r="C484" s="50">
        <v>200</v>
      </c>
      <c r="D484" s="52">
        <v>0.78</v>
      </c>
      <c r="E484" s="52">
        <v>0.05</v>
      </c>
      <c r="F484" s="52">
        <v>18.63</v>
      </c>
      <c r="G484" s="52">
        <v>78.69</v>
      </c>
      <c r="H484" s="52">
        <v>0.02</v>
      </c>
      <c r="I484" s="53">
        <v>0.6</v>
      </c>
      <c r="J484" s="52">
        <v>87.45</v>
      </c>
      <c r="K484" s="52">
        <v>0.83</v>
      </c>
      <c r="L484" s="52">
        <v>24.33</v>
      </c>
      <c r="M484" s="53">
        <v>21.9</v>
      </c>
      <c r="N484" s="52">
        <v>15.75</v>
      </c>
      <c r="O484" s="52">
        <v>0.51</v>
      </c>
    </row>
    <row r="485" spans="1:15" s="9" customFormat="1" x14ac:dyDescent="0.3">
      <c r="A485" s="67"/>
      <c r="B485" s="51" t="s">
        <v>244</v>
      </c>
      <c r="C485" s="50">
        <v>20</v>
      </c>
      <c r="D485" s="52">
        <v>1.58</v>
      </c>
      <c r="E485" s="53">
        <v>0.2</v>
      </c>
      <c r="F485" s="52">
        <v>9.66</v>
      </c>
      <c r="G485" s="50">
        <v>47</v>
      </c>
      <c r="H485" s="52">
        <v>0.03</v>
      </c>
      <c r="I485" s="54"/>
      <c r="J485" s="54"/>
      <c r="K485" s="52">
        <v>0.26</v>
      </c>
      <c r="L485" s="53">
        <v>4.5999999999999996</v>
      </c>
      <c r="M485" s="53">
        <v>17.399999999999999</v>
      </c>
      <c r="N485" s="53">
        <v>6.6</v>
      </c>
      <c r="O485" s="53">
        <v>0.4</v>
      </c>
    </row>
    <row r="486" spans="1:15" s="9" customFormat="1" x14ac:dyDescent="0.3">
      <c r="A486" s="67"/>
      <c r="B486" s="51" t="s">
        <v>250</v>
      </c>
      <c r="C486" s="50">
        <v>50</v>
      </c>
      <c r="D486" s="53">
        <v>3.3</v>
      </c>
      <c r="E486" s="53">
        <v>0.6</v>
      </c>
      <c r="F486" s="52">
        <v>19.82</v>
      </c>
      <c r="G486" s="50">
        <v>99</v>
      </c>
      <c r="H486" s="52">
        <v>0.09</v>
      </c>
      <c r="I486" s="54"/>
      <c r="J486" s="54"/>
      <c r="K486" s="53">
        <v>0.7</v>
      </c>
      <c r="L486" s="53">
        <v>14.5</v>
      </c>
      <c r="M486" s="50">
        <v>75</v>
      </c>
      <c r="N486" s="53">
        <v>23.5</v>
      </c>
      <c r="O486" s="52">
        <v>1.95</v>
      </c>
    </row>
    <row r="487" spans="1:15" s="9" customFormat="1" x14ac:dyDescent="0.3">
      <c r="A487" s="66" t="s">
        <v>325</v>
      </c>
      <c r="B487" s="51" t="s">
        <v>81</v>
      </c>
      <c r="C487" s="50">
        <v>100</v>
      </c>
      <c r="D487" s="53">
        <v>0.4</v>
      </c>
      <c r="E487" s="53">
        <v>0.4</v>
      </c>
      <c r="F487" s="53">
        <v>9.8000000000000007</v>
      </c>
      <c r="G487" s="50">
        <v>47</v>
      </c>
      <c r="H487" s="52">
        <v>0.03</v>
      </c>
      <c r="I487" s="50">
        <v>10</v>
      </c>
      <c r="J487" s="50">
        <v>5</v>
      </c>
      <c r="K487" s="53">
        <v>0.2</v>
      </c>
      <c r="L487" s="50">
        <v>16</v>
      </c>
      <c r="M487" s="50">
        <v>11</v>
      </c>
      <c r="N487" s="50">
        <v>9</v>
      </c>
      <c r="O487" s="53">
        <v>2.2000000000000002</v>
      </c>
    </row>
    <row r="488" spans="1:15" s="9" customFormat="1" x14ac:dyDescent="0.3">
      <c r="A488" s="313" t="s">
        <v>86</v>
      </c>
      <c r="B488" s="313"/>
      <c r="C488" s="49">
        <v>895</v>
      </c>
      <c r="D488" s="52">
        <v>34.72</v>
      </c>
      <c r="E488" s="52">
        <v>28.95</v>
      </c>
      <c r="F488" s="52">
        <v>109.91</v>
      </c>
      <c r="G488" s="52">
        <v>846.43</v>
      </c>
      <c r="H488" s="52">
        <v>1.43</v>
      </c>
      <c r="I488" s="52">
        <v>121.76</v>
      </c>
      <c r="J488" s="52">
        <v>385.87</v>
      </c>
      <c r="K488" s="52">
        <v>7.86</v>
      </c>
      <c r="L488" s="52">
        <v>151.66</v>
      </c>
      <c r="M488" s="52">
        <v>564.65</v>
      </c>
      <c r="N488" s="52">
        <v>170.45</v>
      </c>
      <c r="O488" s="52">
        <v>11.74</v>
      </c>
    </row>
    <row r="489" spans="1:15" x14ac:dyDescent="0.3">
      <c r="A489" s="312" t="s">
        <v>24</v>
      </c>
      <c r="B489" s="312"/>
      <c r="C489" s="312"/>
      <c r="D489" s="312"/>
      <c r="E489" s="312"/>
      <c r="F489" s="312"/>
      <c r="G489" s="312"/>
      <c r="H489" s="312"/>
      <c r="I489" s="312"/>
      <c r="J489" s="312"/>
      <c r="K489" s="312"/>
      <c r="L489" s="312"/>
      <c r="M489" s="312"/>
      <c r="N489" s="312"/>
      <c r="O489" s="312"/>
    </row>
    <row r="490" spans="1:15" x14ac:dyDescent="0.3">
      <c r="A490" s="66"/>
      <c r="B490" s="298" t="s">
        <v>943</v>
      </c>
      <c r="C490" s="295">
        <v>100</v>
      </c>
      <c r="D490" s="299">
        <v>16.8</v>
      </c>
      <c r="E490" s="299">
        <v>18</v>
      </c>
      <c r="F490" s="299">
        <v>48.5</v>
      </c>
      <c r="G490" s="302">
        <v>406</v>
      </c>
      <c r="H490" s="52">
        <v>0.14000000000000001</v>
      </c>
      <c r="I490" s="52">
        <v>2.36</v>
      </c>
      <c r="J490" s="53">
        <v>45.8</v>
      </c>
      <c r="K490" s="52">
        <v>1.65</v>
      </c>
      <c r="L490" s="53">
        <v>146.9</v>
      </c>
      <c r="M490" s="53">
        <v>148.19999999999999</v>
      </c>
      <c r="N490" s="52">
        <v>18.559999999999999</v>
      </c>
      <c r="O490" s="50">
        <v>1</v>
      </c>
    </row>
    <row r="491" spans="1:15" x14ac:dyDescent="0.3">
      <c r="A491" s="66" t="s">
        <v>324</v>
      </c>
      <c r="B491" s="51" t="s">
        <v>14</v>
      </c>
      <c r="C491" s="50">
        <v>200</v>
      </c>
      <c r="D491" s="52">
        <v>0.26</v>
      </c>
      <c r="E491" s="52">
        <v>0.03</v>
      </c>
      <c r="F491" s="52">
        <v>11.26</v>
      </c>
      <c r="G491" s="52">
        <v>47.79</v>
      </c>
      <c r="H491" s="54"/>
      <c r="I491" s="53">
        <v>2.9</v>
      </c>
      <c r="J491" s="53">
        <v>0.5</v>
      </c>
      <c r="K491" s="52">
        <v>0.01</v>
      </c>
      <c r="L491" s="52">
        <v>8.08</v>
      </c>
      <c r="M491" s="52">
        <v>9.7799999999999994</v>
      </c>
      <c r="N491" s="52">
        <v>5.24</v>
      </c>
      <c r="O491" s="53">
        <v>0.9</v>
      </c>
    </row>
    <row r="492" spans="1:15" x14ac:dyDescent="0.3">
      <c r="A492" s="67" t="s">
        <v>325</v>
      </c>
      <c r="B492" s="51" t="s">
        <v>245</v>
      </c>
      <c r="C492" s="50">
        <v>100</v>
      </c>
      <c r="D492" s="53">
        <v>0.8</v>
      </c>
      <c r="E492" s="53">
        <v>0.4</v>
      </c>
      <c r="F492" s="53">
        <v>8.1</v>
      </c>
      <c r="G492" s="50">
        <v>47</v>
      </c>
      <c r="H492" s="52">
        <v>0.02</v>
      </c>
      <c r="I492" s="50">
        <v>180</v>
      </c>
      <c r="J492" s="50">
        <v>15</v>
      </c>
      <c r="K492" s="53">
        <v>0.3</v>
      </c>
      <c r="L492" s="50">
        <v>40</v>
      </c>
      <c r="M492" s="50">
        <v>34</v>
      </c>
      <c r="N492" s="50">
        <v>25</v>
      </c>
      <c r="O492" s="53">
        <v>0.8</v>
      </c>
    </row>
    <row r="493" spans="1:15" x14ac:dyDescent="0.3">
      <c r="A493" s="313" t="s">
        <v>130</v>
      </c>
      <c r="B493" s="313"/>
      <c r="C493" s="49">
        <v>380</v>
      </c>
      <c r="D493" s="52">
        <v>10.55</v>
      </c>
      <c r="E493" s="52">
        <v>13.42</v>
      </c>
      <c r="F493" s="52">
        <v>41.62</v>
      </c>
      <c r="G493" s="52">
        <v>332.69</v>
      </c>
      <c r="H493" s="52">
        <v>0.16</v>
      </c>
      <c r="I493" s="52">
        <v>185.26</v>
      </c>
      <c r="J493" s="53">
        <v>61.3</v>
      </c>
      <c r="K493" s="52">
        <v>1.96</v>
      </c>
      <c r="L493" s="52">
        <v>194.98</v>
      </c>
      <c r="M493" s="52">
        <v>191.98</v>
      </c>
      <c r="N493" s="53">
        <v>48.8</v>
      </c>
      <c r="O493" s="53">
        <v>2.7</v>
      </c>
    </row>
    <row r="494" spans="1:15" x14ac:dyDescent="0.3">
      <c r="A494" s="313" t="s">
        <v>88</v>
      </c>
      <c r="B494" s="313"/>
      <c r="C494" s="55">
        <v>1890</v>
      </c>
      <c r="D494" s="52">
        <v>63.46</v>
      </c>
      <c r="E494" s="52">
        <v>65.94</v>
      </c>
      <c r="F494" s="52">
        <v>238.62</v>
      </c>
      <c r="G494" s="52">
        <v>1816.39</v>
      </c>
      <c r="H494" s="52">
        <v>1.78</v>
      </c>
      <c r="I494" s="52">
        <v>314.58</v>
      </c>
      <c r="J494" s="52">
        <v>686.93</v>
      </c>
      <c r="K494" s="52">
        <v>11.54</v>
      </c>
      <c r="L494" s="52">
        <v>664.84</v>
      </c>
      <c r="M494" s="52">
        <v>1123.47</v>
      </c>
      <c r="N494" s="52">
        <v>293.58</v>
      </c>
      <c r="O494" s="52">
        <v>20.149999999999999</v>
      </c>
    </row>
    <row r="495" spans="1:15" s="9" customFormat="1" x14ac:dyDescent="0.3">
      <c r="A495" s="63" t="s">
        <v>120</v>
      </c>
      <c r="B495" s="10" t="s">
        <v>121</v>
      </c>
      <c r="C495" s="11"/>
      <c r="D495" s="11"/>
      <c r="E495" s="11"/>
      <c r="F495" s="11"/>
      <c r="G495" s="11"/>
      <c r="H495" s="311"/>
      <c r="I495" s="311"/>
      <c r="J495" s="314"/>
      <c r="K495" s="314"/>
      <c r="L495" s="314"/>
      <c r="M495" s="314"/>
      <c r="N495" s="314"/>
      <c r="O495" s="314"/>
    </row>
    <row r="496" spans="1:15" s="9" customFormat="1" x14ac:dyDescent="0.3">
      <c r="A496" s="63" t="s">
        <v>122</v>
      </c>
      <c r="B496" s="10" t="s">
        <v>735</v>
      </c>
      <c r="C496" s="11"/>
      <c r="D496" s="11"/>
      <c r="E496" s="11"/>
      <c r="F496" s="11"/>
      <c r="G496" s="11"/>
      <c r="H496" s="311"/>
      <c r="I496" s="311"/>
      <c r="J496" s="310"/>
      <c r="K496" s="310"/>
      <c r="L496" s="310"/>
      <c r="M496" s="310"/>
      <c r="N496" s="310"/>
      <c r="O496" s="310"/>
    </row>
    <row r="497" spans="1:15" s="9" customFormat="1" x14ac:dyDescent="0.3">
      <c r="A497" s="64" t="s">
        <v>57</v>
      </c>
      <c r="B497" s="12" t="s">
        <v>89</v>
      </c>
      <c r="C497" s="13"/>
      <c r="D497" s="13"/>
      <c r="E497" s="13"/>
      <c r="F497" s="11"/>
      <c r="G497" s="11"/>
      <c r="H497" s="84"/>
      <c r="I497" s="84"/>
      <c r="J497" s="83"/>
      <c r="K497" s="83"/>
      <c r="L497" s="83"/>
      <c r="M497" s="83"/>
      <c r="N497" s="83"/>
      <c r="O497" s="83"/>
    </row>
    <row r="498" spans="1:15" s="9" customFormat="1" x14ac:dyDescent="0.3">
      <c r="A498" s="65" t="s">
        <v>59</v>
      </c>
      <c r="B498" s="14">
        <v>4</v>
      </c>
      <c r="C498" s="15"/>
      <c r="D498" s="11"/>
      <c r="E498" s="11"/>
      <c r="F498" s="11"/>
      <c r="G498" s="11"/>
      <c r="H498" s="84"/>
      <c r="I498" s="84"/>
      <c r="J498" s="83"/>
      <c r="K498" s="83"/>
      <c r="L498" s="83"/>
      <c r="M498" s="83"/>
      <c r="N498" s="83"/>
      <c r="O498" s="83"/>
    </row>
    <row r="499" spans="1:15" s="9" customFormat="1" x14ac:dyDescent="0.3">
      <c r="A499" s="308" t="s">
        <v>60</v>
      </c>
      <c r="B499" s="308" t="s">
        <v>61</v>
      </c>
      <c r="C499" s="308" t="s">
        <v>62</v>
      </c>
      <c r="D499" s="315" t="s">
        <v>63</v>
      </c>
      <c r="E499" s="315"/>
      <c r="F499" s="315"/>
      <c r="G499" s="308" t="s">
        <v>64</v>
      </c>
      <c r="H499" s="315" t="s">
        <v>65</v>
      </c>
      <c r="I499" s="315"/>
      <c r="J499" s="315"/>
      <c r="K499" s="315"/>
      <c r="L499" s="315" t="s">
        <v>66</v>
      </c>
      <c r="M499" s="315"/>
      <c r="N499" s="315"/>
      <c r="O499" s="315"/>
    </row>
    <row r="500" spans="1:15" x14ac:dyDescent="0.3">
      <c r="A500" s="316"/>
      <c r="B500" s="309"/>
      <c r="C500" s="316"/>
      <c r="D500" s="85" t="s">
        <v>67</v>
      </c>
      <c r="E500" s="85" t="s">
        <v>68</v>
      </c>
      <c r="F500" s="85" t="s">
        <v>69</v>
      </c>
      <c r="G500" s="316"/>
      <c r="H500" s="85" t="s">
        <v>70</v>
      </c>
      <c r="I500" s="85" t="s">
        <v>71</v>
      </c>
      <c r="J500" s="85" t="s">
        <v>72</v>
      </c>
      <c r="K500" s="85" t="s">
        <v>73</v>
      </c>
      <c r="L500" s="85" t="s">
        <v>74</v>
      </c>
      <c r="M500" s="85" t="s">
        <v>75</v>
      </c>
      <c r="N500" s="85" t="s">
        <v>76</v>
      </c>
      <c r="O500" s="85" t="s">
        <v>77</v>
      </c>
    </row>
    <row r="501" spans="1:15" x14ac:dyDescent="0.3">
      <c r="A501" s="66">
        <v>1</v>
      </c>
      <c r="B501" s="49">
        <v>2</v>
      </c>
      <c r="C501" s="49">
        <v>3</v>
      </c>
      <c r="D501" s="49">
        <v>4</v>
      </c>
      <c r="E501" s="49">
        <v>5</v>
      </c>
      <c r="F501" s="49">
        <v>6</v>
      </c>
      <c r="G501" s="49">
        <v>7</v>
      </c>
      <c r="H501" s="49">
        <v>8</v>
      </c>
      <c r="I501" s="49">
        <v>9</v>
      </c>
      <c r="J501" s="49">
        <v>10</v>
      </c>
      <c r="K501" s="49">
        <v>11</v>
      </c>
      <c r="L501" s="49">
        <v>12</v>
      </c>
      <c r="M501" s="49">
        <v>13</v>
      </c>
      <c r="N501" s="49">
        <v>14</v>
      </c>
      <c r="O501" s="49">
        <v>15</v>
      </c>
    </row>
    <row r="502" spans="1:15" x14ac:dyDescent="0.3">
      <c r="A502" s="312" t="s">
        <v>965</v>
      </c>
      <c r="B502" s="312"/>
      <c r="C502" s="312"/>
      <c r="D502" s="312"/>
      <c r="E502" s="312"/>
      <c r="F502" s="312"/>
      <c r="G502" s="312"/>
      <c r="H502" s="312"/>
      <c r="I502" s="312"/>
      <c r="J502" s="312"/>
      <c r="K502" s="312"/>
      <c r="L502" s="312"/>
      <c r="M502" s="312"/>
      <c r="N502" s="312"/>
      <c r="O502" s="312"/>
    </row>
    <row r="503" spans="1:15" x14ac:dyDescent="0.3">
      <c r="A503" s="66" t="s">
        <v>320</v>
      </c>
      <c r="B503" s="51" t="s">
        <v>79</v>
      </c>
      <c r="C503" s="50">
        <v>10</v>
      </c>
      <c r="D503" s="52">
        <v>0.08</v>
      </c>
      <c r="E503" s="52">
        <v>7.25</v>
      </c>
      <c r="F503" s="52">
        <v>0.13</v>
      </c>
      <c r="G503" s="53">
        <v>66.099999999999994</v>
      </c>
      <c r="H503" s="54"/>
      <c r="I503" s="54"/>
      <c r="J503" s="50">
        <v>45</v>
      </c>
      <c r="K503" s="53">
        <v>0.1</v>
      </c>
      <c r="L503" s="53">
        <v>2.4</v>
      </c>
      <c r="M503" s="50">
        <v>3</v>
      </c>
      <c r="N503" s="52">
        <v>0.05</v>
      </c>
      <c r="O503" s="52">
        <v>0.02</v>
      </c>
    </row>
    <row r="504" spans="1:15" ht="33" x14ac:dyDescent="0.3">
      <c r="A504" s="66" t="s">
        <v>350</v>
      </c>
      <c r="B504" s="51" t="s">
        <v>312</v>
      </c>
      <c r="C504" s="50">
        <v>230</v>
      </c>
      <c r="D504" s="52">
        <v>24.44</v>
      </c>
      <c r="E504" s="52">
        <v>11.27</v>
      </c>
      <c r="F504" s="52">
        <v>53.06</v>
      </c>
      <c r="G504" s="52">
        <v>415.01</v>
      </c>
      <c r="H504" s="52">
        <v>0.15000000000000002</v>
      </c>
      <c r="I504" s="52">
        <v>0.5</v>
      </c>
      <c r="J504" s="52">
        <v>79.95</v>
      </c>
      <c r="K504" s="53">
        <v>1.1500000000000001</v>
      </c>
      <c r="L504" s="52">
        <v>176.10000000000002</v>
      </c>
      <c r="M504" s="52">
        <v>276.67</v>
      </c>
      <c r="N504" s="53">
        <v>32.74</v>
      </c>
      <c r="O504" s="52">
        <v>1.35</v>
      </c>
    </row>
    <row r="505" spans="1:15" x14ac:dyDescent="0.3">
      <c r="A505" s="66" t="s">
        <v>332</v>
      </c>
      <c r="B505" s="51" t="s">
        <v>46</v>
      </c>
      <c r="C505" s="50">
        <v>200</v>
      </c>
      <c r="D505" s="52">
        <v>1.82</v>
      </c>
      <c r="E505" s="52">
        <v>1.42</v>
      </c>
      <c r="F505" s="52">
        <v>13.74</v>
      </c>
      <c r="G505" s="52">
        <v>75.650000000000006</v>
      </c>
      <c r="H505" s="52">
        <v>0.02</v>
      </c>
      <c r="I505" s="52">
        <v>0.83</v>
      </c>
      <c r="J505" s="52">
        <v>12.82</v>
      </c>
      <c r="K505" s="52">
        <v>0.06</v>
      </c>
      <c r="L505" s="52">
        <v>72.48</v>
      </c>
      <c r="M505" s="52">
        <v>58.64</v>
      </c>
      <c r="N505" s="52">
        <v>12.24</v>
      </c>
      <c r="O505" s="52">
        <v>0.91</v>
      </c>
    </row>
    <row r="506" spans="1:15" x14ac:dyDescent="0.3">
      <c r="A506" s="66"/>
      <c r="B506" s="298" t="s">
        <v>944</v>
      </c>
      <c r="C506" s="295">
        <v>60</v>
      </c>
      <c r="D506" s="299">
        <v>6.6</v>
      </c>
      <c r="E506" s="302">
        <v>11.22</v>
      </c>
      <c r="F506" s="299">
        <v>15.24</v>
      </c>
      <c r="G506" s="302">
        <v>181.8</v>
      </c>
      <c r="H506" s="53">
        <v>0.1</v>
      </c>
      <c r="I506" s="54"/>
      <c r="J506" s="52">
        <v>0.09</v>
      </c>
      <c r="K506" s="52">
        <v>1.88</v>
      </c>
      <c r="L506" s="53">
        <v>51.5</v>
      </c>
      <c r="M506" s="52">
        <v>53.41</v>
      </c>
      <c r="N506" s="53">
        <v>21.9</v>
      </c>
      <c r="O506" s="52">
        <v>0.92</v>
      </c>
    </row>
    <row r="507" spans="1:15" x14ac:dyDescent="0.3">
      <c r="A507" s="66" t="s">
        <v>325</v>
      </c>
      <c r="B507" s="51" t="s">
        <v>81</v>
      </c>
      <c r="C507" s="50">
        <v>100</v>
      </c>
      <c r="D507" s="53">
        <v>0.4</v>
      </c>
      <c r="E507" s="53">
        <v>0.4</v>
      </c>
      <c r="F507" s="53">
        <v>9.8000000000000007</v>
      </c>
      <c r="G507" s="50">
        <v>47</v>
      </c>
      <c r="H507" s="52">
        <v>0.03</v>
      </c>
      <c r="I507" s="50">
        <v>10</v>
      </c>
      <c r="J507" s="50">
        <v>5</v>
      </c>
      <c r="K507" s="53">
        <v>0.2</v>
      </c>
      <c r="L507" s="50">
        <v>16</v>
      </c>
      <c r="M507" s="50">
        <v>11</v>
      </c>
      <c r="N507" s="50">
        <v>9</v>
      </c>
      <c r="O507" s="53">
        <v>2.2000000000000002</v>
      </c>
    </row>
    <row r="508" spans="1:15" x14ac:dyDescent="0.3">
      <c r="A508" s="313" t="s">
        <v>82</v>
      </c>
      <c r="B508" s="313"/>
      <c r="C508" s="49">
        <v>590</v>
      </c>
      <c r="D508" s="52">
        <v>30.91</v>
      </c>
      <c r="E508" s="52">
        <v>25.24</v>
      </c>
      <c r="F508" s="52">
        <v>104.45</v>
      </c>
      <c r="G508" s="52">
        <v>775.26</v>
      </c>
      <c r="H508" s="53">
        <v>0.3</v>
      </c>
      <c r="I508" s="52">
        <v>11.33</v>
      </c>
      <c r="J508" s="52">
        <v>142.86000000000001</v>
      </c>
      <c r="K508" s="52">
        <v>3.39</v>
      </c>
      <c r="L508" s="52">
        <v>318.48</v>
      </c>
      <c r="M508" s="52">
        <v>402.72</v>
      </c>
      <c r="N508" s="52">
        <v>75.930000000000007</v>
      </c>
      <c r="O508" s="53">
        <v>5.4</v>
      </c>
    </row>
    <row r="509" spans="1:15" x14ac:dyDescent="0.3">
      <c r="A509" s="312" t="s">
        <v>18</v>
      </c>
      <c r="B509" s="312"/>
      <c r="C509" s="312"/>
      <c r="D509" s="312"/>
      <c r="E509" s="312"/>
      <c r="F509" s="312"/>
      <c r="G509" s="312"/>
      <c r="H509" s="312"/>
      <c r="I509" s="312"/>
      <c r="J509" s="312"/>
      <c r="K509" s="312"/>
      <c r="L509" s="312"/>
      <c r="M509" s="312"/>
      <c r="N509" s="312"/>
      <c r="O509" s="312"/>
    </row>
    <row r="510" spans="1:15" x14ac:dyDescent="0.3">
      <c r="A510" s="67" t="s">
        <v>326</v>
      </c>
      <c r="B510" s="51" t="s">
        <v>314</v>
      </c>
      <c r="C510" s="50">
        <v>60</v>
      </c>
      <c r="D510" s="52">
        <v>4.62</v>
      </c>
      <c r="E510" s="52">
        <v>3.57</v>
      </c>
      <c r="F510" s="53">
        <v>4.5</v>
      </c>
      <c r="G510" s="52">
        <v>69.03</v>
      </c>
      <c r="H510" s="52">
        <v>7.0000000000000007E-2</v>
      </c>
      <c r="I510" s="52">
        <v>5.28</v>
      </c>
      <c r="J510" s="52">
        <v>143.26</v>
      </c>
      <c r="K510" s="52">
        <v>1.88</v>
      </c>
      <c r="L510" s="52">
        <v>20.96</v>
      </c>
      <c r="M510" s="52">
        <v>76.86</v>
      </c>
      <c r="N510" s="52">
        <v>29.87</v>
      </c>
      <c r="O510" s="52">
        <v>0.66</v>
      </c>
    </row>
    <row r="511" spans="1:15" ht="33" x14ac:dyDescent="0.3">
      <c r="A511" s="69" t="s">
        <v>358</v>
      </c>
      <c r="B511" s="51" t="s">
        <v>299</v>
      </c>
      <c r="C511" s="50">
        <v>210</v>
      </c>
      <c r="D511" s="52">
        <v>4.41</v>
      </c>
      <c r="E511" s="53">
        <v>7.9700000000000006</v>
      </c>
      <c r="F511" s="52">
        <v>17.399999999999999</v>
      </c>
      <c r="G511" s="52">
        <v>155.47</v>
      </c>
      <c r="H511" s="52">
        <v>0.25</v>
      </c>
      <c r="I511" s="53">
        <v>9.7999999999999989</v>
      </c>
      <c r="J511" s="53">
        <v>181.2</v>
      </c>
      <c r="K511" s="52">
        <v>2.3899999999999997</v>
      </c>
      <c r="L511" s="52">
        <v>38.4</v>
      </c>
      <c r="M511" s="52">
        <v>141.02000000000001</v>
      </c>
      <c r="N511" s="52">
        <v>34.33</v>
      </c>
      <c r="O511" s="52">
        <v>1.9</v>
      </c>
    </row>
    <row r="512" spans="1:15" x14ac:dyDescent="0.3">
      <c r="A512" s="67" t="s">
        <v>386</v>
      </c>
      <c r="B512" s="51" t="s">
        <v>315</v>
      </c>
      <c r="C512" s="50">
        <v>240</v>
      </c>
      <c r="D512" s="52">
        <v>22.18</v>
      </c>
      <c r="E512" s="53">
        <v>19.399999999999999</v>
      </c>
      <c r="F512" s="52">
        <v>20.53</v>
      </c>
      <c r="G512" s="52">
        <v>347.62</v>
      </c>
      <c r="H512" s="52">
        <v>1.06</v>
      </c>
      <c r="I512" s="52">
        <v>51.03</v>
      </c>
      <c r="J512" s="52">
        <v>323.29000000000002</v>
      </c>
      <c r="K512" s="52">
        <v>1.96</v>
      </c>
      <c r="L512" s="52">
        <v>42.21</v>
      </c>
      <c r="M512" s="52">
        <v>246.28</v>
      </c>
      <c r="N512" s="52">
        <v>53.47</v>
      </c>
      <c r="O512" s="52">
        <v>2.92</v>
      </c>
    </row>
    <row r="513" spans="1:15" x14ac:dyDescent="0.3">
      <c r="A513" s="71" t="s">
        <v>349</v>
      </c>
      <c r="B513" s="51" t="s">
        <v>104</v>
      </c>
      <c r="C513" s="50">
        <v>200</v>
      </c>
      <c r="D513" s="52">
        <v>0.49</v>
      </c>
      <c r="E513" s="52">
        <v>0.16</v>
      </c>
      <c r="F513" s="52">
        <v>21.67</v>
      </c>
      <c r="G513" s="52">
        <v>93.99</v>
      </c>
      <c r="H513" s="52">
        <v>0.02</v>
      </c>
      <c r="I513" s="52">
        <v>84.59</v>
      </c>
      <c r="J513" s="52">
        <v>69.459999999999994</v>
      </c>
      <c r="K513" s="52">
        <v>0.36</v>
      </c>
      <c r="L513" s="52">
        <v>12.16</v>
      </c>
      <c r="M513" s="52">
        <v>12.32</v>
      </c>
      <c r="N513" s="52">
        <v>4.9800000000000004</v>
      </c>
      <c r="O513" s="52">
        <v>0.54</v>
      </c>
    </row>
    <row r="514" spans="1:15" s="9" customFormat="1" x14ac:dyDescent="0.3">
      <c r="A514" s="67"/>
      <c r="B514" s="51" t="s">
        <v>244</v>
      </c>
      <c r="C514" s="50">
        <v>20</v>
      </c>
      <c r="D514" s="52">
        <v>1.58</v>
      </c>
      <c r="E514" s="53">
        <v>0.2</v>
      </c>
      <c r="F514" s="52">
        <v>9.66</v>
      </c>
      <c r="G514" s="50">
        <v>47</v>
      </c>
      <c r="H514" s="52">
        <v>0.03</v>
      </c>
      <c r="I514" s="54"/>
      <c r="J514" s="54"/>
      <c r="K514" s="52">
        <v>0.26</v>
      </c>
      <c r="L514" s="53">
        <v>4.5999999999999996</v>
      </c>
      <c r="M514" s="53">
        <v>17.399999999999999</v>
      </c>
      <c r="N514" s="53">
        <v>6.6</v>
      </c>
      <c r="O514" s="53">
        <v>0.4</v>
      </c>
    </row>
    <row r="515" spans="1:15" s="9" customFormat="1" x14ac:dyDescent="0.3">
      <c r="A515" s="67"/>
      <c r="B515" s="51" t="s">
        <v>250</v>
      </c>
      <c r="C515" s="50">
        <v>50</v>
      </c>
      <c r="D515" s="53">
        <v>3.3</v>
      </c>
      <c r="E515" s="53">
        <v>0.6</v>
      </c>
      <c r="F515" s="52">
        <v>19.82</v>
      </c>
      <c r="G515" s="50">
        <v>99</v>
      </c>
      <c r="H515" s="52">
        <v>0.09</v>
      </c>
      <c r="I515" s="54"/>
      <c r="J515" s="54"/>
      <c r="K515" s="53">
        <v>0.7</v>
      </c>
      <c r="L515" s="53">
        <v>14.5</v>
      </c>
      <c r="M515" s="50">
        <v>75</v>
      </c>
      <c r="N515" s="53">
        <v>23.5</v>
      </c>
      <c r="O515" s="52">
        <v>1.95</v>
      </c>
    </row>
    <row r="516" spans="1:15" s="9" customFormat="1" x14ac:dyDescent="0.3">
      <c r="A516" s="66" t="s">
        <v>325</v>
      </c>
      <c r="B516" s="51" t="s">
        <v>90</v>
      </c>
      <c r="C516" s="50">
        <v>100</v>
      </c>
      <c r="D516" s="53">
        <v>0.4</v>
      </c>
      <c r="E516" s="53">
        <v>0.3</v>
      </c>
      <c r="F516" s="53">
        <v>10.3</v>
      </c>
      <c r="G516" s="50">
        <v>47</v>
      </c>
      <c r="H516" s="52">
        <v>0.02</v>
      </c>
      <c r="I516" s="50">
        <v>5</v>
      </c>
      <c r="J516" s="50">
        <v>2</v>
      </c>
      <c r="K516" s="53">
        <v>0.4</v>
      </c>
      <c r="L516" s="50">
        <v>19</v>
      </c>
      <c r="M516" s="50">
        <v>16</v>
      </c>
      <c r="N516" s="50">
        <v>12</v>
      </c>
      <c r="O516" s="53">
        <v>2.2999999999999998</v>
      </c>
    </row>
    <row r="517" spans="1:15" s="9" customFormat="1" x14ac:dyDescent="0.3">
      <c r="A517" s="313" t="s">
        <v>86</v>
      </c>
      <c r="B517" s="313"/>
      <c r="C517" s="49">
        <v>880</v>
      </c>
      <c r="D517" s="52">
        <v>36.979999999999997</v>
      </c>
      <c r="E517" s="52">
        <v>32.200000000000003</v>
      </c>
      <c r="F517" s="52">
        <v>103.88</v>
      </c>
      <c r="G517" s="52">
        <v>859.11</v>
      </c>
      <c r="H517" s="52">
        <v>1.54</v>
      </c>
      <c r="I517" s="53">
        <v>155.69999999999999</v>
      </c>
      <c r="J517" s="52">
        <v>719.21</v>
      </c>
      <c r="K517" s="52">
        <v>7.95</v>
      </c>
      <c r="L517" s="52">
        <v>151.83000000000001</v>
      </c>
      <c r="M517" s="52">
        <v>584.88</v>
      </c>
      <c r="N517" s="52">
        <v>164.75</v>
      </c>
      <c r="O517" s="52">
        <v>10.67</v>
      </c>
    </row>
    <row r="518" spans="1:15" x14ac:dyDescent="0.3">
      <c r="A518" s="312" t="s">
        <v>24</v>
      </c>
      <c r="B518" s="312"/>
      <c r="C518" s="312"/>
      <c r="D518" s="312"/>
      <c r="E518" s="312"/>
      <c r="F518" s="312"/>
      <c r="G518" s="312"/>
      <c r="H518" s="312"/>
      <c r="I518" s="312"/>
      <c r="J518" s="312"/>
      <c r="K518" s="312"/>
      <c r="L518" s="312"/>
      <c r="M518" s="312"/>
      <c r="N518" s="312"/>
      <c r="O518" s="312"/>
    </row>
    <row r="519" spans="1:15" x14ac:dyDescent="0.3">
      <c r="A519" s="67" t="s">
        <v>364</v>
      </c>
      <c r="B519" s="51" t="s">
        <v>287</v>
      </c>
      <c r="C519" s="50">
        <v>100</v>
      </c>
      <c r="D519" s="52">
        <v>6.61</v>
      </c>
      <c r="E519" s="52">
        <v>7.17</v>
      </c>
      <c r="F519" s="52">
        <v>44.16</v>
      </c>
      <c r="G519" s="52">
        <v>267.92</v>
      </c>
      <c r="H519" s="52">
        <v>0.09</v>
      </c>
      <c r="I519" s="52">
        <v>1.01</v>
      </c>
      <c r="J519" s="52">
        <v>35.36</v>
      </c>
      <c r="K519" s="52">
        <v>2.36</v>
      </c>
      <c r="L519" s="52">
        <v>105.51</v>
      </c>
      <c r="M519" s="52">
        <v>111.69</v>
      </c>
      <c r="N519" s="52">
        <v>17.010000000000002</v>
      </c>
      <c r="O519" s="52">
        <v>0.66</v>
      </c>
    </row>
    <row r="520" spans="1:15" x14ac:dyDescent="0.3">
      <c r="A520" s="72"/>
      <c r="B520" s="51" t="s">
        <v>288</v>
      </c>
      <c r="C520" s="50">
        <v>200</v>
      </c>
      <c r="D520" s="53">
        <v>6.4</v>
      </c>
      <c r="E520" s="50">
        <v>5</v>
      </c>
      <c r="F520" s="50">
        <v>8</v>
      </c>
      <c r="G520" s="50">
        <v>102</v>
      </c>
      <c r="H520" s="52">
        <v>0.06</v>
      </c>
      <c r="I520" s="53">
        <v>1.6</v>
      </c>
      <c r="J520" s="50">
        <v>44</v>
      </c>
      <c r="K520" s="54"/>
      <c r="L520" s="50">
        <v>236</v>
      </c>
      <c r="M520" s="50">
        <v>192</v>
      </c>
      <c r="N520" s="50">
        <v>32</v>
      </c>
      <c r="O520" s="53">
        <v>0.2</v>
      </c>
    </row>
    <row r="521" spans="1:15" x14ac:dyDescent="0.3">
      <c r="A521" s="67" t="s">
        <v>325</v>
      </c>
      <c r="B521" s="51" t="s">
        <v>103</v>
      </c>
      <c r="C521" s="50">
        <v>100</v>
      </c>
      <c r="D521" s="53">
        <v>0.6</v>
      </c>
      <c r="E521" s="53">
        <v>0.6</v>
      </c>
      <c r="F521" s="53">
        <v>15.4</v>
      </c>
      <c r="G521" s="50">
        <v>72</v>
      </c>
      <c r="H521" s="52">
        <v>0.05</v>
      </c>
      <c r="I521" s="50">
        <v>6</v>
      </c>
      <c r="J521" s="50">
        <v>5</v>
      </c>
      <c r="K521" s="53">
        <v>0.4</v>
      </c>
      <c r="L521" s="50">
        <v>30</v>
      </c>
      <c r="M521" s="50">
        <v>22</v>
      </c>
      <c r="N521" s="50">
        <v>17</v>
      </c>
      <c r="O521" s="53">
        <v>0.6</v>
      </c>
    </row>
    <row r="522" spans="1:15" x14ac:dyDescent="0.3">
      <c r="A522" s="313" t="s">
        <v>130</v>
      </c>
      <c r="B522" s="313"/>
      <c r="C522" s="49">
        <v>400</v>
      </c>
      <c r="D522" s="52">
        <v>13.61</v>
      </c>
      <c r="E522" s="52">
        <v>12.77</v>
      </c>
      <c r="F522" s="52">
        <v>67.56</v>
      </c>
      <c r="G522" s="52">
        <v>441.92</v>
      </c>
      <c r="H522" s="53">
        <v>0.2</v>
      </c>
      <c r="I522" s="52">
        <v>8.61</v>
      </c>
      <c r="J522" s="52">
        <v>84.36</v>
      </c>
      <c r="K522" s="52">
        <v>2.76</v>
      </c>
      <c r="L522" s="52">
        <v>371.51</v>
      </c>
      <c r="M522" s="52">
        <v>325.69</v>
      </c>
      <c r="N522" s="52">
        <v>66.010000000000005</v>
      </c>
      <c r="O522" s="52">
        <v>1.46</v>
      </c>
    </row>
    <row r="523" spans="1:15" x14ac:dyDescent="0.3">
      <c r="A523" s="313" t="s">
        <v>88</v>
      </c>
      <c r="B523" s="313"/>
      <c r="C523" s="55">
        <v>1870</v>
      </c>
      <c r="D523" s="52">
        <v>81.5</v>
      </c>
      <c r="E523" s="52">
        <v>70.209999999999994</v>
      </c>
      <c r="F523" s="52">
        <v>275.89</v>
      </c>
      <c r="G523" s="52">
        <v>2076.29</v>
      </c>
      <c r="H523" s="52">
        <v>2.04</v>
      </c>
      <c r="I523" s="52">
        <v>175.64</v>
      </c>
      <c r="J523" s="52">
        <v>946.43</v>
      </c>
      <c r="K523" s="53">
        <v>14.1</v>
      </c>
      <c r="L523" s="52">
        <v>841.82</v>
      </c>
      <c r="M523" s="52">
        <v>1313.29</v>
      </c>
      <c r="N523" s="52">
        <v>306.69</v>
      </c>
      <c r="O523" s="52">
        <v>17.53</v>
      </c>
    </row>
    <row r="524" spans="1:15" s="9" customFormat="1" x14ac:dyDescent="0.3">
      <c r="A524" s="63" t="s">
        <v>120</v>
      </c>
      <c r="B524" s="10" t="s">
        <v>121</v>
      </c>
      <c r="C524" s="11"/>
      <c r="D524" s="11"/>
      <c r="E524" s="11"/>
      <c r="F524" s="11"/>
      <c r="G524" s="11"/>
      <c r="H524" s="311"/>
      <c r="I524" s="311"/>
      <c r="J524" s="314"/>
      <c r="K524" s="314"/>
      <c r="L524" s="314"/>
      <c r="M524" s="314"/>
      <c r="N524" s="314"/>
      <c r="O524" s="314"/>
    </row>
    <row r="525" spans="1:15" s="9" customFormat="1" x14ac:dyDescent="0.3">
      <c r="A525" s="63" t="s">
        <v>122</v>
      </c>
      <c r="B525" s="10" t="s">
        <v>735</v>
      </c>
      <c r="C525" s="11"/>
      <c r="D525" s="11"/>
      <c r="E525" s="11"/>
      <c r="F525" s="11"/>
      <c r="G525" s="11"/>
      <c r="H525" s="311"/>
      <c r="I525" s="311"/>
      <c r="J525" s="310"/>
      <c r="K525" s="310"/>
      <c r="L525" s="310"/>
      <c r="M525" s="310"/>
      <c r="N525" s="310"/>
      <c r="O525" s="310"/>
    </row>
    <row r="526" spans="1:15" s="9" customFormat="1" x14ac:dyDescent="0.3">
      <c r="A526" s="64" t="s">
        <v>57</v>
      </c>
      <c r="B526" s="12" t="s">
        <v>92</v>
      </c>
      <c r="C526" s="13"/>
      <c r="D526" s="13"/>
      <c r="E526" s="13"/>
      <c r="F526" s="11"/>
      <c r="G526" s="11"/>
      <c r="H526" s="84"/>
      <c r="I526" s="84"/>
      <c r="J526" s="83"/>
      <c r="K526" s="83"/>
      <c r="L526" s="83"/>
      <c r="M526" s="83"/>
      <c r="N526" s="83"/>
      <c r="O526" s="83"/>
    </row>
    <row r="527" spans="1:15" s="9" customFormat="1" x14ac:dyDescent="0.3">
      <c r="A527" s="65" t="s">
        <v>59</v>
      </c>
      <c r="B527" s="14">
        <v>4</v>
      </c>
      <c r="C527" s="15"/>
      <c r="D527" s="11"/>
      <c r="E527" s="11"/>
      <c r="F527" s="11"/>
      <c r="G527" s="11"/>
      <c r="H527" s="84"/>
      <c r="I527" s="84"/>
      <c r="J527" s="83"/>
      <c r="K527" s="83"/>
      <c r="L527" s="83"/>
      <c r="M527" s="83"/>
      <c r="N527" s="83"/>
      <c r="O527" s="83"/>
    </row>
    <row r="528" spans="1:15" s="9" customFormat="1" x14ac:dyDescent="0.3">
      <c r="A528" s="308" t="s">
        <v>60</v>
      </c>
      <c r="B528" s="308" t="s">
        <v>61</v>
      </c>
      <c r="C528" s="308" t="s">
        <v>62</v>
      </c>
      <c r="D528" s="315" t="s">
        <v>63</v>
      </c>
      <c r="E528" s="315"/>
      <c r="F528" s="315"/>
      <c r="G528" s="308" t="s">
        <v>64</v>
      </c>
      <c r="H528" s="315" t="s">
        <v>65</v>
      </c>
      <c r="I528" s="315"/>
      <c r="J528" s="315"/>
      <c r="K528" s="315"/>
      <c r="L528" s="315" t="s">
        <v>66</v>
      </c>
      <c r="M528" s="315"/>
      <c r="N528" s="315"/>
      <c r="O528" s="315"/>
    </row>
    <row r="529" spans="1:15" x14ac:dyDescent="0.3">
      <c r="A529" s="316"/>
      <c r="B529" s="309"/>
      <c r="C529" s="316"/>
      <c r="D529" s="85" t="s">
        <v>67</v>
      </c>
      <c r="E529" s="85" t="s">
        <v>68</v>
      </c>
      <c r="F529" s="85" t="s">
        <v>69</v>
      </c>
      <c r="G529" s="316"/>
      <c r="H529" s="85" t="s">
        <v>70</v>
      </c>
      <c r="I529" s="85" t="s">
        <v>71</v>
      </c>
      <c r="J529" s="85" t="s">
        <v>72</v>
      </c>
      <c r="K529" s="85" t="s">
        <v>73</v>
      </c>
      <c r="L529" s="85" t="s">
        <v>74</v>
      </c>
      <c r="M529" s="85" t="s">
        <v>75</v>
      </c>
      <c r="N529" s="85" t="s">
        <v>76</v>
      </c>
      <c r="O529" s="85" t="s">
        <v>77</v>
      </c>
    </row>
    <row r="530" spans="1:15" x14ac:dyDescent="0.3">
      <c r="A530" s="66">
        <v>1</v>
      </c>
      <c r="B530" s="49">
        <v>2</v>
      </c>
      <c r="C530" s="49">
        <v>3</v>
      </c>
      <c r="D530" s="49">
        <v>4</v>
      </c>
      <c r="E530" s="49">
        <v>5</v>
      </c>
      <c r="F530" s="49">
        <v>6</v>
      </c>
      <c r="G530" s="49">
        <v>7</v>
      </c>
      <c r="H530" s="49">
        <v>8</v>
      </c>
      <c r="I530" s="49">
        <v>9</v>
      </c>
      <c r="J530" s="49">
        <v>10</v>
      </c>
      <c r="K530" s="49">
        <v>11</v>
      </c>
      <c r="L530" s="49">
        <v>12</v>
      </c>
      <c r="M530" s="49">
        <v>13</v>
      </c>
      <c r="N530" s="49">
        <v>14</v>
      </c>
      <c r="O530" s="49">
        <v>15</v>
      </c>
    </row>
    <row r="531" spans="1:15" x14ac:dyDescent="0.3">
      <c r="A531" s="312" t="s">
        <v>966</v>
      </c>
      <c r="B531" s="312"/>
      <c r="C531" s="312"/>
      <c r="D531" s="312"/>
      <c r="E531" s="312"/>
      <c r="F531" s="312"/>
      <c r="G531" s="312"/>
      <c r="H531" s="312"/>
      <c r="I531" s="312"/>
      <c r="J531" s="312"/>
      <c r="K531" s="312"/>
      <c r="L531" s="312"/>
      <c r="M531" s="312"/>
      <c r="N531" s="312"/>
      <c r="O531" s="312"/>
    </row>
    <row r="532" spans="1:15" x14ac:dyDescent="0.3">
      <c r="A532" s="66" t="s">
        <v>321</v>
      </c>
      <c r="B532" s="293" t="s">
        <v>967</v>
      </c>
      <c r="C532" s="294">
        <v>15</v>
      </c>
      <c r="D532" s="296">
        <v>5.12</v>
      </c>
      <c r="E532" s="296">
        <v>4.83</v>
      </c>
      <c r="F532" s="307">
        <v>10.86</v>
      </c>
      <c r="G532" s="297">
        <v>109.2</v>
      </c>
      <c r="H532" s="52">
        <v>0.01</v>
      </c>
      <c r="I532" s="52">
        <v>0.11</v>
      </c>
      <c r="J532" s="53">
        <v>43.2</v>
      </c>
      <c r="K532" s="52">
        <v>0.08</v>
      </c>
      <c r="L532" s="50">
        <v>132</v>
      </c>
      <c r="M532" s="50">
        <v>75</v>
      </c>
      <c r="N532" s="52">
        <v>5.25</v>
      </c>
      <c r="O532" s="52">
        <v>0.15</v>
      </c>
    </row>
    <row r="533" spans="1:15" x14ac:dyDescent="0.3">
      <c r="A533" s="67" t="s">
        <v>363</v>
      </c>
      <c r="B533" s="51" t="s">
        <v>203</v>
      </c>
      <c r="C533" s="50">
        <v>240</v>
      </c>
      <c r="D533" s="52">
        <v>26.68</v>
      </c>
      <c r="E533" s="52">
        <v>17.559999999999999</v>
      </c>
      <c r="F533" s="52">
        <v>40.69</v>
      </c>
      <c r="G533" s="52">
        <v>423.06</v>
      </c>
      <c r="H533" s="52">
        <v>0.17</v>
      </c>
      <c r="I533" s="53">
        <v>3.2</v>
      </c>
      <c r="J533" s="53">
        <v>777.5</v>
      </c>
      <c r="K533" s="52">
        <v>3.46</v>
      </c>
      <c r="L533" s="52">
        <v>29.39</v>
      </c>
      <c r="M533" s="52">
        <v>307.56</v>
      </c>
      <c r="N533" s="52">
        <v>63.83</v>
      </c>
      <c r="O533" s="52">
        <v>1.77</v>
      </c>
    </row>
    <row r="534" spans="1:15" x14ac:dyDescent="0.3">
      <c r="A534" s="67" t="s">
        <v>338</v>
      </c>
      <c r="B534" s="51" t="s">
        <v>95</v>
      </c>
      <c r="C534" s="50">
        <v>200</v>
      </c>
      <c r="D534" s="53">
        <v>0.3</v>
      </c>
      <c r="E534" s="52">
        <v>0.06</v>
      </c>
      <c r="F534" s="53">
        <v>12.5</v>
      </c>
      <c r="G534" s="52">
        <v>53.93</v>
      </c>
      <c r="H534" s="54"/>
      <c r="I534" s="53">
        <v>30.1</v>
      </c>
      <c r="J534" s="52">
        <v>25.01</v>
      </c>
      <c r="K534" s="52">
        <v>0.11</v>
      </c>
      <c r="L534" s="52">
        <v>7.08</v>
      </c>
      <c r="M534" s="52">
        <v>8.75</v>
      </c>
      <c r="N534" s="52">
        <v>4.91</v>
      </c>
      <c r="O534" s="52">
        <v>0.94</v>
      </c>
    </row>
    <row r="535" spans="1:15" x14ac:dyDescent="0.3">
      <c r="A535" s="67"/>
      <c r="B535" s="293" t="s">
        <v>244</v>
      </c>
      <c r="C535" s="294">
        <v>20</v>
      </c>
      <c r="D535" s="296">
        <v>1.58</v>
      </c>
      <c r="E535" s="297">
        <v>0.2</v>
      </c>
      <c r="F535" s="296">
        <v>9.66</v>
      </c>
      <c r="G535" s="294">
        <v>47</v>
      </c>
      <c r="H535" s="52">
        <v>0.06</v>
      </c>
      <c r="I535" s="54"/>
      <c r="J535" s="54"/>
      <c r="K535" s="52">
        <v>0.52</v>
      </c>
      <c r="L535" s="53">
        <v>9.1999999999999993</v>
      </c>
      <c r="M535" s="53">
        <v>34.799999999999997</v>
      </c>
      <c r="N535" s="53">
        <v>13.2</v>
      </c>
      <c r="O535" s="53">
        <v>0.8</v>
      </c>
    </row>
    <row r="536" spans="1:15" x14ac:dyDescent="0.3">
      <c r="A536" s="66" t="s">
        <v>325</v>
      </c>
      <c r="B536" s="51" t="s">
        <v>90</v>
      </c>
      <c r="C536" s="50">
        <v>100</v>
      </c>
      <c r="D536" s="53">
        <v>0.4</v>
      </c>
      <c r="E536" s="53">
        <v>0.3</v>
      </c>
      <c r="F536" s="53">
        <v>10.3</v>
      </c>
      <c r="G536" s="50">
        <v>47</v>
      </c>
      <c r="H536" s="52">
        <v>0.02</v>
      </c>
      <c r="I536" s="50">
        <v>5</v>
      </c>
      <c r="J536" s="50">
        <v>2</v>
      </c>
      <c r="K536" s="53">
        <v>0.4</v>
      </c>
      <c r="L536" s="50">
        <v>19</v>
      </c>
      <c r="M536" s="50">
        <v>16</v>
      </c>
      <c r="N536" s="50">
        <v>12</v>
      </c>
      <c r="O536" s="53">
        <v>2.2999999999999998</v>
      </c>
    </row>
    <row r="537" spans="1:15" x14ac:dyDescent="0.3">
      <c r="A537" s="313" t="s">
        <v>82</v>
      </c>
      <c r="B537" s="313"/>
      <c r="C537" s="49">
        <v>595</v>
      </c>
      <c r="D537" s="52">
        <v>34.020000000000003</v>
      </c>
      <c r="E537" s="52">
        <v>22.75</v>
      </c>
      <c r="F537" s="52">
        <v>82.81</v>
      </c>
      <c r="G537" s="52">
        <v>672.59</v>
      </c>
      <c r="H537" s="52">
        <v>0.26</v>
      </c>
      <c r="I537" s="52">
        <v>38.409999999999997</v>
      </c>
      <c r="J537" s="52">
        <v>847.71</v>
      </c>
      <c r="K537" s="52">
        <v>4.57</v>
      </c>
      <c r="L537" s="52">
        <v>196.67</v>
      </c>
      <c r="M537" s="52">
        <v>442.11</v>
      </c>
      <c r="N537" s="52">
        <v>99.19</v>
      </c>
      <c r="O537" s="52">
        <v>5.96</v>
      </c>
    </row>
    <row r="538" spans="1:15" x14ac:dyDescent="0.3">
      <c r="A538" s="312" t="s">
        <v>18</v>
      </c>
      <c r="B538" s="312"/>
      <c r="C538" s="312"/>
      <c r="D538" s="312"/>
      <c r="E538" s="312"/>
      <c r="F538" s="312"/>
      <c r="G538" s="312"/>
      <c r="H538" s="312"/>
      <c r="I538" s="312"/>
      <c r="J538" s="312"/>
      <c r="K538" s="312"/>
      <c r="L538" s="312"/>
      <c r="M538" s="312"/>
      <c r="N538" s="312"/>
      <c r="O538" s="312"/>
    </row>
    <row r="539" spans="1:15" x14ac:dyDescent="0.3">
      <c r="A539" s="66" t="s">
        <v>353</v>
      </c>
      <c r="B539" s="51" t="s">
        <v>275</v>
      </c>
      <c r="C539" s="50">
        <v>60</v>
      </c>
      <c r="D539" s="52">
        <v>0.76</v>
      </c>
      <c r="E539" s="52">
        <v>3.12</v>
      </c>
      <c r="F539" s="52">
        <v>2.73</v>
      </c>
      <c r="G539" s="52">
        <v>42.71</v>
      </c>
      <c r="H539" s="52">
        <v>0.03</v>
      </c>
      <c r="I539" s="52">
        <v>11.79</v>
      </c>
      <c r="J539" s="52">
        <v>40.770000000000003</v>
      </c>
      <c r="K539" s="52">
        <v>1.58</v>
      </c>
      <c r="L539" s="52">
        <v>19.02</v>
      </c>
      <c r="M539" s="52">
        <v>28.83</v>
      </c>
      <c r="N539" s="53">
        <v>13.3</v>
      </c>
      <c r="O539" s="53">
        <v>0.6</v>
      </c>
    </row>
    <row r="540" spans="1:15" ht="33" x14ac:dyDescent="0.3">
      <c r="A540" s="69" t="s">
        <v>354</v>
      </c>
      <c r="B540" s="51" t="s">
        <v>215</v>
      </c>
      <c r="C540" s="50">
        <v>220</v>
      </c>
      <c r="D540" s="52">
        <v>3.05</v>
      </c>
      <c r="E540" s="52">
        <v>7.49</v>
      </c>
      <c r="F540" s="52">
        <v>17.440000000000001</v>
      </c>
      <c r="G540" s="52">
        <v>149.66999999999999</v>
      </c>
      <c r="H540" s="52">
        <v>0.25</v>
      </c>
      <c r="I540" s="52">
        <v>18.04</v>
      </c>
      <c r="J540" s="52">
        <v>166.56</v>
      </c>
      <c r="K540" s="52">
        <v>2.35</v>
      </c>
      <c r="L540" s="52">
        <v>23.52</v>
      </c>
      <c r="M540" s="52">
        <v>101.33</v>
      </c>
      <c r="N540" s="52">
        <v>28.51</v>
      </c>
      <c r="O540" s="52">
        <v>1.54</v>
      </c>
    </row>
    <row r="541" spans="1:15" x14ac:dyDescent="0.3">
      <c r="A541" s="67" t="s">
        <v>336</v>
      </c>
      <c r="B541" s="51" t="s">
        <v>316</v>
      </c>
      <c r="C541" s="50">
        <v>95</v>
      </c>
      <c r="D541" s="52">
        <v>15.19</v>
      </c>
      <c r="E541" s="52">
        <v>16.84</v>
      </c>
      <c r="F541" s="52">
        <v>18.600000000000001</v>
      </c>
      <c r="G541" s="52">
        <v>286.95999999999998</v>
      </c>
      <c r="H541" s="52">
        <v>0.18</v>
      </c>
      <c r="I541" s="52">
        <v>0.53</v>
      </c>
      <c r="J541" s="53">
        <v>40.200000000000003</v>
      </c>
      <c r="K541" s="52">
        <v>5.41</v>
      </c>
      <c r="L541" s="52">
        <v>23.11</v>
      </c>
      <c r="M541" s="52">
        <v>153.74</v>
      </c>
      <c r="N541" s="52">
        <v>30.62</v>
      </c>
      <c r="O541" s="52">
        <v>1.22</v>
      </c>
    </row>
    <row r="542" spans="1:15" x14ac:dyDescent="0.3">
      <c r="A542" s="68" t="s">
        <v>367</v>
      </c>
      <c r="B542" s="51" t="s">
        <v>292</v>
      </c>
      <c r="C542" s="50">
        <v>150</v>
      </c>
      <c r="D542" s="52">
        <v>2.99</v>
      </c>
      <c r="E542" s="52">
        <v>5.27</v>
      </c>
      <c r="F542" s="52">
        <v>16.39</v>
      </c>
      <c r="G542" s="53">
        <v>129.80000000000001</v>
      </c>
      <c r="H542" s="52">
        <v>0.08</v>
      </c>
      <c r="I542" s="53">
        <v>10.199999999999999</v>
      </c>
      <c r="J542" s="53">
        <v>23.6</v>
      </c>
      <c r="K542" s="52">
        <v>0.13</v>
      </c>
      <c r="L542" s="52">
        <v>33.14</v>
      </c>
      <c r="M542" s="52">
        <v>69.31</v>
      </c>
      <c r="N542" s="52">
        <v>27.07</v>
      </c>
      <c r="O542" s="52">
        <v>0.96</v>
      </c>
    </row>
    <row r="543" spans="1:15" x14ac:dyDescent="0.3">
      <c r="A543" s="66" t="s">
        <v>329</v>
      </c>
      <c r="B543" s="51" t="s">
        <v>84</v>
      </c>
      <c r="C543" s="50">
        <v>200</v>
      </c>
      <c r="D543" s="52">
        <v>0.37</v>
      </c>
      <c r="E543" s="52">
        <v>0.02</v>
      </c>
      <c r="F543" s="52">
        <v>21.01</v>
      </c>
      <c r="G543" s="53">
        <v>86.9</v>
      </c>
      <c r="H543" s="54"/>
      <c r="I543" s="52">
        <v>0.34</v>
      </c>
      <c r="J543" s="52">
        <v>0.51</v>
      </c>
      <c r="K543" s="52">
        <v>0.17</v>
      </c>
      <c r="L543" s="53">
        <v>19.2</v>
      </c>
      <c r="M543" s="52">
        <v>13.09</v>
      </c>
      <c r="N543" s="53">
        <v>5.0999999999999996</v>
      </c>
      <c r="O543" s="52">
        <v>1.05</v>
      </c>
    </row>
    <row r="544" spans="1:15" x14ac:dyDescent="0.3">
      <c r="A544" s="67"/>
      <c r="B544" s="51" t="s">
        <v>244</v>
      </c>
      <c r="C544" s="50">
        <v>20</v>
      </c>
      <c r="D544" s="52">
        <v>1.58</v>
      </c>
      <c r="E544" s="53">
        <v>0.2</v>
      </c>
      <c r="F544" s="52">
        <v>9.66</v>
      </c>
      <c r="G544" s="50">
        <v>47</v>
      </c>
      <c r="H544" s="52">
        <v>0.03</v>
      </c>
      <c r="I544" s="54"/>
      <c r="J544" s="54"/>
      <c r="K544" s="52">
        <v>0.26</v>
      </c>
      <c r="L544" s="53">
        <v>4.5999999999999996</v>
      </c>
      <c r="M544" s="53">
        <v>17.399999999999999</v>
      </c>
      <c r="N544" s="53">
        <v>6.6</v>
      </c>
      <c r="O544" s="53">
        <v>0.4</v>
      </c>
    </row>
    <row r="545" spans="1:15" s="9" customFormat="1" x14ac:dyDescent="0.3">
      <c r="A545" s="67"/>
      <c r="B545" s="51" t="s">
        <v>250</v>
      </c>
      <c r="C545" s="50">
        <v>50</v>
      </c>
      <c r="D545" s="53">
        <v>3.3</v>
      </c>
      <c r="E545" s="53">
        <v>0.6</v>
      </c>
      <c r="F545" s="52">
        <v>19.82</v>
      </c>
      <c r="G545" s="50">
        <v>99</v>
      </c>
      <c r="H545" s="52">
        <v>0.09</v>
      </c>
      <c r="I545" s="54"/>
      <c r="J545" s="54"/>
      <c r="K545" s="53">
        <v>0.7</v>
      </c>
      <c r="L545" s="53">
        <v>14.5</v>
      </c>
      <c r="M545" s="50">
        <v>75</v>
      </c>
      <c r="N545" s="53">
        <v>23.5</v>
      </c>
      <c r="O545" s="52">
        <v>1.95</v>
      </c>
    </row>
    <row r="546" spans="1:15" s="9" customFormat="1" x14ac:dyDescent="0.3">
      <c r="A546" s="66" t="s">
        <v>325</v>
      </c>
      <c r="B546" s="51" t="s">
        <v>81</v>
      </c>
      <c r="C546" s="50">
        <v>100</v>
      </c>
      <c r="D546" s="53">
        <v>0.4</v>
      </c>
      <c r="E546" s="53">
        <v>0.4</v>
      </c>
      <c r="F546" s="53">
        <v>9.8000000000000007</v>
      </c>
      <c r="G546" s="50">
        <v>47</v>
      </c>
      <c r="H546" s="52">
        <v>0.03</v>
      </c>
      <c r="I546" s="50">
        <v>10</v>
      </c>
      <c r="J546" s="50">
        <v>5</v>
      </c>
      <c r="K546" s="53">
        <v>0.2</v>
      </c>
      <c r="L546" s="50">
        <v>16</v>
      </c>
      <c r="M546" s="50">
        <v>11</v>
      </c>
      <c r="N546" s="50">
        <v>9</v>
      </c>
      <c r="O546" s="53">
        <v>2.2000000000000002</v>
      </c>
    </row>
    <row r="547" spans="1:15" s="9" customFormat="1" x14ac:dyDescent="0.3">
      <c r="A547" s="313" t="s">
        <v>86</v>
      </c>
      <c r="B547" s="313"/>
      <c r="C547" s="49">
        <v>895</v>
      </c>
      <c r="D547" s="52">
        <v>27.64</v>
      </c>
      <c r="E547" s="52">
        <v>33.94</v>
      </c>
      <c r="F547" s="52">
        <v>115.45</v>
      </c>
      <c r="G547" s="52">
        <v>889.04</v>
      </c>
      <c r="H547" s="52">
        <v>0.69</v>
      </c>
      <c r="I547" s="53">
        <v>50.9</v>
      </c>
      <c r="J547" s="52">
        <v>276.64</v>
      </c>
      <c r="K547" s="53">
        <v>10.8</v>
      </c>
      <c r="L547" s="52">
        <v>153.09</v>
      </c>
      <c r="M547" s="53">
        <v>469.7</v>
      </c>
      <c r="N547" s="53">
        <v>143.69999999999999</v>
      </c>
      <c r="O547" s="52">
        <v>9.92</v>
      </c>
    </row>
    <row r="548" spans="1:15" s="9" customFormat="1" x14ac:dyDescent="0.3">
      <c r="A548" s="312" t="s">
        <v>24</v>
      </c>
      <c r="B548" s="312"/>
      <c r="C548" s="312"/>
      <c r="D548" s="312"/>
      <c r="E548" s="312"/>
      <c r="F548" s="312"/>
      <c r="G548" s="312"/>
      <c r="H548" s="312"/>
      <c r="I548" s="312"/>
      <c r="J548" s="312"/>
      <c r="K548" s="312"/>
      <c r="L548" s="312"/>
      <c r="M548" s="312"/>
      <c r="N548" s="312"/>
      <c r="O548" s="312"/>
    </row>
    <row r="549" spans="1:15" x14ac:dyDescent="0.3">
      <c r="A549" s="67"/>
      <c r="B549" s="298" t="s">
        <v>940</v>
      </c>
      <c r="C549" s="295">
        <v>60</v>
      </c>
      <c r="D549" s="299">
        <v>3.06</v>
      </c>
      <c r="E549" s="299">
        <v>3.72</v>
      </c>
      <c r="F549" s="299">
        <v>16.68</v>
      </c>
      <c r="G549" s="299">
        <v>110.64</v>
      </c>
      <c r="H549" s="52">
        <v>0.26</v>
      </c>
      <c r="I549" s="52">
        <v>1.04</v>
      </c>
      <c r="J549" s="53">
        <v>32.299999999999997</v>
      </c>
      <c r="K549" s="52">
        <v>1.01</v>
      </c>
      <c r="L549" s="52">
        <v>14.86</v>
      </c>
      <c r="M549" s="52">
        <v>100.94</v>
      </c>
      <c r="N549" s="52">
        <v>14.14</v>
      </c>
      <c r="O549" s="52">
        <v>1.39</v>
      </c>
    </row>
    <row r="550" spans="1:15" x14ac:dyDescent="0.3">
      <c r="A550" s="68"/>
      <c r="B550" s="51" t="s">
        <v>260</v>
      </c>
      <c r="C550" s="50">
        <v>200</v>
      </c>
      <c r="D550" s="50">
        <v>1</v>
      </c>
      <c r="E550" s="53">
        <v>0.2</v>
      </c>
      <c r="F550" s="53">
        <v>20.2</v>
      </c>
      <c r="G550" s="50">
        <v>92</v>
      </c>
      <c r="H550" s="52">
        <v>0.02</v>
      </c>
      <c r="I550" s="50">
        <v>4</v>
      </c>
      <c r="J550" s="54"/>
      <c r="K550" s="53">
        <v>0.2</v>
      </c>
      <c r="L550" s="50">
        <v>14</v>
      </c>
      <c r="M550" s="50">
        <v>14</v>
      </c>
      <c r="N550" s="50">
        <v>8</v>
      </c>
      <c r="O550" s="53">
        <v>2.8</v>
      </c>
    </row>
    <row r="551" spans="1:15" x14ac:dyDescent="0.3">
      <c r="A551" s="67" t="s">
        <v>325</v>
      </c>
      <c r="B551" s="51" t="s">
        <v>251</v>
      </c>
      <c r="C551" s="50">
        <v>150</v>
      </c>
      <c r="D551" s="52">
        <v>1.35</v>
      </c>
      <c r="E551" s="53">
        <v>0.3</v>
      </c>
      <c r="F551" s="52">
        <v>12.15</v>
      </c>
      <c r="G551" s="53">
        <v>64.5</v>
      </c>
      <c r="H551" s="52">
        <v>0.06</v>
      </c>
      <c r="I551" s="50">
        <v>90</v>
      </c>
      <c r="J551" s="50">
        <v>12</v>
      </c>
      <c r="K551" s="53">
        <v>0.3</v>
      </c>
      <c r="L551" s="50">
        <v>51</v>
      </c>
      <c r="M551" s="53">
        <v>34.5</v>
      </c>
      <c r="N551" s="53">
        <v>19.5</v>
      </c>
      <c r="O551" s="52">
        <v>0.45</v>
      </c>
    </row>
    <row r="552" spans="1:15" x14ac:dyDescent="0.3">
      <c r="A552" s="313" t="s">
        <v>130</v>
      </c>
      <c r="B552" s="313"/>
      <c r="C552" s="49">
        <v>425</v>
      </c>
      <c r="D552" s="52">
        <v>12.13</v>
      </c>
      <c r="E552" s="52">
        <v>8.1300000000000008</v>
      </c>
      <c r="F552" s="52">
        <v>57.53</v>
      </c>
      <c r="G552" s="52">
        <v>364.84</v>
      </c>
      <c r="H552" s="52">
        <v>0.34</v>
      </c>
      <c r="I552" s="52">
        <v>95.04</v>
      </c>
      <c r="J552" s="53">
        <v>44.3</v>
      </c>
      <c r="K552" s="52">
        <v>1.51</v>
      </c>
      <c r="L552" s="52">
        <v>79.86</v>
      </c>
      <c r="M552" s="52">
        <v>149.44</v>
      </c>
      <c r="N552" s="52">
        <v>41.64</v>
      </c>
      <c r="O552" s="52">
        <v>4.6399999999999997</v>
      </c>
    </row>
    <row r="553" spans="1:15" x14ac:dyDescent="0.3">
      <c r="A553" s="313" t="s">
        <v>88</v>
      </c>
      <c r="B553" s="313"/>
      <c r="C553" s="55">
        <v>1915</v>
      </c>
      <c r="D553" s="52">
        <v>73.790000000000006</v>
      </c>
      <c r="E553" s="52">
        <v>64.819999999999993</v>
      </c>
      <c r="F553" s="52">
        <v>255.79</v>
      </c>
      <c r="G553" s="52">
        <v>1926.47</v>
      </c>
      <c r="H553" s="52">
        <v>1.29</v>
      </c>
      <c r="I553" s="52">
        <v>184.35</v>
      </c>
      <c r="J553" s="52">
        <v>1168.6500000000001</v>
      </c>
      <c r="K553" s="52">
        <v>16.88</v>
      </c>
      <c r="L553" s="52">
        <v>429.62</v>
      </c>
      <c r="M553" s="52">
        <v>1061.25</v>
      </c>
      <c r="N553" s="52">
        <v>284.52999999999997</v>
      </c>
      <c r="O553" s="52">
        <v>20.52</v>
      </c>
    </row>
    <row r="554" spans="1:15" s="9" customFormat="1" x14ac:dyDescent="0.3">
      <c r="A554" s="63" t="s">
        <v>120</v>
      </c>
      <c r="B554" s="10" t="s">
        <v>121</v>
      </c>
      <c r="C554" s="11"/>
      <c r="D554" s="11"/>
      <c r="E554" s="11"/>
      <c r="F554" s="11"/>
      <c r="G554" s="11"/>
      <c r="H554" s="311"/>
      <c r="I554" s="311"/>
      <c r="J554" s="314"/>
      <c r="K554" s="314"/>
      <c r="L554" s="314"/>
      <c r="M554" s="314"/>
      <c r="N554" s="314"/>
      <c r="O554" s="314"/>
    </row>
    <row r="555" spans="1:15" s="9" customFormat="1" x14ac:dyDescent="0.3">
      <c r="A555" s="63" t="s">
        <v>122</v>
      </c>
      <c r="B555" s="10" t="s">
        <v>735</v>
      </c>
      <c r="C555" s="11"/>
      <c r="D555" s="11"/>
      <c r="E555" s="11"/>
      <c r="F555" s="11"/>
      <c r="G555" s="11"/>
      <c r="H555" s="311"/>
      <c r="I555" s="311"/>
      <c r="J555" s="310"/>
      <c r="K555" s="310"/>
      <c r="L555" s="310"/>
      <c r="M555" s="310"/>
      <c r="N555" s="310"/>
      <c r="O555" s="310"/>
    </row>
    <row r="556" spans="1:15" s="9" customFormat="1" x14ac:dyDescent="0.3">
      <c r="A556" s="64" t="s">
        <v>57</v>
      </c>
      <c r="B556" s="12" t="s">
        <v>97</v>
      </c>
      <c r="C556" s="13"/>
      <c r="D556" s="13"/>
      <c r="E556" s="13"/>
      <c r="F556" s="11"/>
      <c r="G556" s="11"/>
      <c r="H556" s="84"/>
      <c r="I556" s="84"/>
      <c r="J556" s="83"/>
      <c r="K556" s="83"/>
      <c r="L556" s="83"/>
      <c r="M556" s="83"/>
      <c r="N556" s="83"/>
      <c r="O556" s="83"/>
    </row>
    <row r="557" spans="1:15" s="9" customFormat="1" x14ac:dyDescent="0.3">
      <c r="A557" s="65" t="s">
        <v>59</v>
      </c>
      <c r="B557" s="14">
        <v>4</v>
      </c>
      <c r="C557" s="15"/>
      <c r="D557" s="11"/>
      <c r="E557" s="11"/>
      <c r="F557" s="11"/>
      <c r="G557" s="11"/>
      <c r="H557" s="84"/>
      <c r="I557" s="84"/>
      <c r="J557" s="83"/>
      <c r="K557" s="83"/>
      <c r="L557" s="83"/>
      <c r="M557" s="83"/>
      <c r="N557" s="83"/>
      <c r="O557" s="83"/>
    </row>
    <row r="558" spans="1:15" s="9" customFormat="1" x14ac:dyDescent="0.3">
      <c r="A558" s="308" t="s">
        <v>60</v>
      </c>
      <c r="B558" s="308" t="s">
        <v>61</v>
      </c>
      <c r="C558" s="308" t="s">
        <v>62</v>
      </c>
      <c r="D558" s="315" t="s">
        <v>63</v>
      </c>
      <c r="E558" s="315"/>
      <c r="F558" s="315"/>
      <c r="G558" s="308" t="s">
        <v>64</v>
      </c>
      <c r="H558" s="315" t="s">
        <v>65</v>
      </c>
      <c r="I558" s="315"/>
      <c r="J558" s="315"/>
      <c r="K558" s="315"/>
      <c r="L558" s="315" t="s">
        <v>66</v>
      </c>
      <c r="M558" s="315"/>
      <c r="N558" s="315"/>
      <c r="O558" s="315"/>
    </row>
    <row r="559" spans="1:15" x14ac:dyDescent="0.3">
      <c r="A559" s="316"/>
      <c r="B559" s="309"/>
      <c r="C559" s="316"/>
      <c r="D559" s="85" t="s">
        <v>67</v>
      </c>
      <c r="E559" s="85" t="s">
        <v>68</v>
      </c>
      <c r="F559" s="85" t="s">
        <v>69</v>
      </c>
      <c r="G559" s="316"/>
      <c r="H559" s="85" t="s">
        <v>70</v>
      </c>
      <c r="I559" s="85" t="s">
        <v>71</v>
      </c>
      <c r="J559" s="85" t="s">
        <v>72</v>
      </c>
      <c r="K559" s="85" t="s">
        <v>73</v>
      </c>
      <c r="L559" s="85" t="s">
        <v>74</v>
      </c>
      <c r="M559" s="85" t="s">
        <v>75</v>
      </c>
      <c r="N559" s="85" t="s">
        <v>76</v>
      </c>
      <c r="O559" s="85" t="s">
        <v>77</v>
      </c>
    </row>
    <row r="560" spans="1:15" x14ac:dyDescent="0.3">
      <c r="A560" s="66">
        <v>1</v>
      </c>
      <c r="B560" s="49">
        <v>2</v>
      </c>
      <c r="C560" s="49">
        <v>3</v>
      </c>
      <c r="D560" s="49">
        <v>4</v>
      </c>
      <c r="E560" s="49">
        <v>5</v>
      </c>
      <c r="F560" s="49">
        <v>6</v>
      </c>
      <c r="G560" s="49">
        <v>7</v>
      </c>
      <c r="H560" s="49">
        <v>8</v>
      </c>
      <c r="I560" s="49">
        <v>9</v>
      </c>
      <c r="J560" s="49">
        <v>10</v>
      </c>
      <c r="K560" s="49">
        <v>11</v>
      </c>
      <c r="L560" s="49">
        <v>12</v>
      </c>
      <c r="M560" s="49">
        <v>13</v>
      </c>
      <c r="N560" s="49">
        <v>14</v>
      </c>
      <c r="O560" s="49">
        <v>15</v>
      </c>
    </row>
    <row r="561" spans="1:15" x14ac:dyDescent="0.3">
      <c r="A561" s="312" t="s">
        <v>968</v>
      </c>
      <c r="B561" s="312"/>
      <c r="C561" s="312"/>
      <c r="D561" s="312"/>
      <c r="E561" s="312"/>
      <c r="F561" s="312"/>
      <c r="G561" s="312"/>
      <c r="H561" s="312"/>
      <c r="I561" s="312"/>
      <c r="J561" s="312"/>
      <c r="K561" s="312"/>
      <c r="L561" s="312"/>
      <c r="M561" s="312"/>
      <c r="N561" s="312"/>
      <c r="O561" s="312"/>
    </row>
    <row r="562" spans="1:15" x14ac:dyDescent="0.3">
      <c r="A562" s="66" t="s">
        <v>320</v>
      </c>
      <c r="B562" s="293" t="s">
        <v>945</v>
      </c>
      <c r="C562" s="294">
        <v>25</v>
      </c>
      <c r="D562" s="296">
        <v>1.68</v>
      </c>
      <c r="E562" s="296">
        <v>4.03</v>
      </c>
      <c r="F562" s="296">
        <v>10.93</v>
      </c>
      <c r="G562" s="297">
        <v>87.7</v>
      </c>
      <c r="H562" s="54"/>
      <c r="I562" s="54"/>
      <c r="J562" s="50">
        <v>45</v>
      </c>
      <c r="K562" s="53">
        <v>0.1</v>
      </c>
      <c r="L562" s="53">
        <v>2.4</v>
      </c>
      <c r="M562" s="50">
        <v>3</v>
      </c>
      <c r="N562" s="52">
        <v>0.05</v>
      </c>
      <c r="O562" s="52">
        <v>0.02</v>
      </c>
    </row>
    <row r="563" spans="1:15" x14ac:dyDescent="0.3">
      <c r="A563" s="66" t="s">
        <v>321</v>
      </c>
      <c r="B563" s="51" t="s">
        <v>80</v>
      </c>
      <c r="C563" s="50">
        <v>15</v>
      </c>
      <c r="D563" s="52">
        <v>3.48</v>
      </c>
      <c r="E563" s="52">
        <v>4.43</v>
      </c>
      <c r="F563" s="54"/>
      <c r="G563" s="53">
        <v>54.6</v>
      </c>
      <c r="H563" s="52">
        <v>0.01</v>
      </c>
      <c r="I563" s="52">
        <v>0.11</v>
      </c>
      <c r="J563" s="53">
        <v>43.2</v>
      </c>
      <c r="K563" s="52">
        <v>0.08</v>
      </c>
      <c r="L563" s="50">
        <v>132</v>
      </c>
      <c r="M563" s="50">
        <v>75</v>
      </c>
      <c r="N563" s="52">
        <v>5.25</v>
      </c>
      <c r="O563" s="52">
        <v>0.15</v>
      </c>
    </row>
    <row r="564" spans="1:15" x14ac:dyDescent="0.3">
      <c r="A564" s="66" t="s">
        <v>322</v>
      </c>
      <c r="B564" s="51" t="s">
        <v>168</v>
      </c>
      <c r="C564" s="50">
        <v>40</v>
      </c>
      <c r="D564" s="52">
        <v>5.08</v>
      </c>
      <c r="E564" s="53">
        <v>4.5999999999999996</v>
      </c>
      <c r="F564" s="52">
        <v>0.28000000000000003</v>
      </c>
      <c r="G564" s="53">
        <v>62.8</v>
      </c>
      <c r="H564" s="52">
        <v>0.03</v>
      </c>
      <c r="I564" s="54"/>
      <c r="J564" s="50">
        <v>104</v>
      </c>
      <c r="K564" s="52">
        <v>0.24</v>
      </c>
      <c r="L564" s="50">
        <v>22</v>
      </c>
      <c r="M564" s="53">
        <v>76.8</v>
      </c>
      <c r="N564" s="53">
        <v>4.8</v>
      </c>
      <c r="O564" s="50">
        <v>1</v>
      </c>
    </row>
    <row r="565" spans="1:15" ht="33" x14ac:dyDescent="0.3">
      <c r="A565" s="66" t="s">
        <v>377</v>
      </c>
      <c r="B565" s="51" t="s">
        <v>317</v>
      </c>
      <c r="C565" s="50">
        <v>210</v>
      </c>
      <c r="D565" s="52">
        <v>8.61</v>
      </c>
      <c r="E565" s="52">
        <v>7.61</v>
      </c>
      <c r="F565" s="52">
        <v>41.54</v>
      </c>
      <c r="G565" s="52">
        <v>269.54000000000002</v>
      </c>
      <c r="H565" s="52">
        <v>0.23</v>
      </c>
      <c r="I565" s="53">
        <v>1.3</v>
      </c>
      <c r="J565" s="53">
        <v>45.4</v>
      </c>
      <c r="K565" s="52">
        <v>0.51</v>
      </c>
      <c r="L565" s="52">
        <v>132.37</v>
      </c>
      <c r="M565" s="52">
        <v>225.98</v>
      </c>
      <c r="N565" s="52">
        <v>104.14</v>
      </c>
      <c r="O565" s="52">
        <v>3.17</v>
      </c>
    </row>
    <row r="566" spans="1:15" x14ac:dyDescent="0.3">
      <c r="A566" s="66" t="s">
        <v>324</v>
      </c>
      <c r="B566" s="51" t="s">
        <v>14</v>
      </c>
      <c r="C566" s="50">
        <v>200</v>
      </c>
      <c r="D566" s="52">
        <v>0.26</v>
      </c>
      <c r="E566" s="52">
        <v>0.03</v>
      </c>
      <c r="F566" s="52">
        <v>11.26</v>
      </c>
      <c r="G566" s="52">
        <v>47.79</v>
      </c>
      <c r="H566" s="54"/>
      <c r="I566" s="53">
        <v>2.9</v>
      </c>
      <c r="J566" s="53">
        <v>0.5</v>
      </c>
      <c r="K566" s="52">
        <v>0.01</v>
      </c>
      <c r="L566" s="52">
        <v>8.08</v>
      </c>
      <c r="M566" s="52">
        <v>9.7799999999999994</v>
      </c>
      <c r="N566" s="52">
        <v>5.24</v>
      </c>
      <c r="O566" s="53">
        <v>0.9</v>
      </c>
    </row>
    <row r="567" spans="1:15" x14ac:dyDescent="0.3">
      <c r="A567" s="67"/>
      <c r="B567" s="293" t="s">
        <v>244</v>
      </c>
      <c r="C567" s="294">
        <v>20</v>
      </c>
      <c r="D567" s="296">
        <v>1.58</v>
      </c>
      <c r="E567" s="297">
        <v>0.2</v>
      </c>
      <c r="F567" s="296">
        <v>9.66</v>
      </c>
      <c r="G567" s="294">
        <v>47</v>
      </c>
      <c r="H567" s="52">
        <v>0.06</v>
      </c>
      <c r="I567" s="54"/>
      <c r="J567" s="54"/>
      <c r="K567" s="52">
        <v>0.52</v>
      </c>
      <c r="L567" s="53">
        <v>9.1999999999999993</v>
      </c>
      <c r="M567" s="53">
        <v>34.799999999999997</v>
      </c>
      <c r="N567" s="53">
        <v>13.2</v>
      </c>
      <c r="O567" s="53">
        <v>0.8</v>
      </c>
    </row>
    <row r="568" spans="1:15" x14ac:dyDescent="0.3">
      <c r="A568" s="66" t="s">
        <v>325</v>
      </c>
      <c r="B568" s="51" t="s">
        <v>81</v>
      </c>
      <c r="C568" s="50">
        <v>100</v>
      </c>
      <c r="D568" s="53">
        <v>0.4</v>
      </c>
      <c r="E568" s="53">
        <v>0.4</v>
      </c>
      <c r="F568" s="53">
        <v>9.8000000000000007</v>
      </c>
      <c r="G568" s="50">
        <v>47</v>
      </c>
      <c r="H568" s="52">
        <v>0.03</v>
      </c>
      <c r="I568" s="50">
        <v>10</v>
      </c>
      <c r="J568" s="50">
        <v>5</v>
      </c>
      <c r="K568" s="53">
        <v>0.2</v>
      </c>
      <c r="L568" s="50">
        <v>16</v>
      </c>
      <c r="M568" s="50">
        <v>11</v>
      </c>
      <c r="N568" s="50">
        <v>9</v>
      </c>
      <c r="O568" s="53">
        <v>2.2000000000000002</v>
      </c>
    </row>
    <row r="569" spans="1:15" x14ac:dyDescent="0.3">
      <c r="A569" s="313" t="s">
        <v>82</v>
      </c>
      <c r="B569" s="313"/>
      <c r="C569" s="49">
        <v>615</v>
      </c>
      <c r="D569" s="52">
        <v>21.07</v>
      </c>
      <c r="E569" s="52">
        <v>24.72</v>
      </c>
      <c r="F569" s="52">
        <v>82.33</v>
      </c>
      <c r="G569" s="52">
        <v>641.83000000000004</v>
      </c>
      <c r="H569" s="52">
        <v>0.36</v>
      </c>
      <c r="I569" s="52">
        <v>14.31</v>
      </c>
      <c r="J569" s="53">
        <v>243.1</v>
      </c>
      <c r="K569" s="52">
        <v>1.66</v>
      </c>
      <c r="L569" s="52">
        <v>322.05</v>
      </c>
      <c r="M569" s="52">
        <v>436.36</v>
      </c>
      <c r="N569" s="52">
        <v>141.68</v>
      </c>
      <c r="O569" s="52">
        <v>8.24</v>
      </c>
    </row>
    <row r="570" spans="1:15" x14ac:dyDescent="0.3">
      <c r="A570" s="312" t="s">
        <v>18</v>
      </c>
      <c r="B570" s="312"/>
      <c r="C570" s="312"/>
      <c r="D570" s="312"/>
      <c r="E570" s="312"/>
      <c r="F570" s="312"/>
      <c r="G570" s="312"/>
      <c r="H570" s="312"/>
      <c r="I570" s="312"/>
      <c r="J570" s="312"/>
      <c r="K570" s="312"/>
      <c r="L570" s="312"/>
      <c r="M570" s="312"/>
      <c r="N570" s="312"/>
      <c r="O570" s="312"/>
    </row>
    <row r="571" spans="1:15" x14ac:dyDescent="0.3">
      <c r="A571" s="66" t="s">
        <v>333</v>
      </c>
      <c r="B571" s="51" t="s">
        <v>257</v>
      </c>
      <c r="C571" s="50">
        <v>60</v>
      </c>
      <c r="D571" s="50">
        <v>1</v>
      </c>
      <c r="E571" s="52">
        <v>5.08</v>
      </c>
      <c r="F571" s="53">
        <v>2.2000000000000002</v>
      </c>
      <c r="G571" s="52">
        <v>59.53</v>
      </c>
      <c r="H571" s="52">
        <v>0.03</v>
      </c>
      <c r="I571" s="53">
        <v>28.1</v>
      </c>
      <c r="J571" s="52">
        <v>97.34</v>
      </c>
      <c r="K571" s="52">
        <v>2.5099999999999998</v>
      </c>
      <c r="L571" s="52">
        <v>30.48</v>
      </c>
      <c r="M571" s="52">
        <v>24.01</v>
      </c>
      <c r="N571" s="52">
        <v>13.79</v>
      </c>
      <c r="O571" s="52">
        <v>0.62</v>
      </c>
    </row>
    <row r="572" spans="1:15" ht="33" x14ac:dyDescent="0.3">
      <c r="A572" s="66" t="s">
        <v>387</v>
      </c>
      <c r="B572" s="51" t="s">
        <v>318</v>
      </c>
      <c r="C572" s="50">
        <v>220</v>
      </c>
      <c r="D572" s="52">
        <v>5.4499999999999993</v>
      </c>
      <c r="E572" s="52">
        <v>9.2799999999999994</v>
      </c>
      <c r="F572" s="52">
        <v>13.200000000000001</v>
      </c>
      <c r="G572" s="52">
        <v>154.5</v>
      </c>
      <c r="H572" s="52">
        <v>0.2</v>
      </c>
      <c r="I572" s="52">
        <v>12.54</v>
      </c>
      <c r="J572" s="52">
        <v>191.24</v>
      </c>
      <c r="K572" s="52">
        <v>2.4499999999999997</v>
      </c>
      <c r="L572" s="52">
        <v>45.5</v>
      </c>
      <c r="M572" s="52">
        <v>116.67</v>
      </c>
      <c r="N572" s="52">
        <v>32.950000000000003</v>
      </c>
      <c r="O572" s="52">
        <v>1.8599999999999999</v>
      </c>
    </row>
    <row r="573" spans="1:15" x14ac:dyDescent="0.3">
      <c r="A573" s="66" t="s">
        <v>347</v>
      </c>
      <c r="B573" s="51" t="s">
        <v>271</v>
      </c>
      <c r="C573" s="50">
        <v>90</v>
      </c>
      <c r="D573" s="52">
        <v>16.14</v>
      </c>
      <c r="E573" s="52">
        <v>13.43</v>
      </c>
      <c r="F573" s="52">
        <v>0.72</v>
      </c>
      <c r="G573" s="52">
        <v>186.71</v>
      </c>
      <c r="H573" s="52">
        <v>7.0000000000000007E-2</v>
      </c>
      <c r="I573" s="52">
        <v>0.17</v>
      </c>
      <c r="J573" s="52">
        <v>67.239999999999995</v>
      </c>
      <c r="K573" s="52">
        <v>0.56999999999999995</v>
      </c>
      <c r="L573" s="52">
        <v>139.44</v>
      </c>
      <c r="M573" s="53">
        <v>191.7</v>
      </c>
      <c r="N573" s="52">
        <v>19.059999999999999</v>
      </c>
      <c r="O573" s="52">
        <v>0.68</v>
      </c>
    </row>
    <row r="574" spans="1:15" x14ac:dyDescent="0.3">
      <c r="A574" s="66" t="s">
        <v>348</v>
      </c>
      <c r="B574" s="51" t="s">
        <v>285</v>
      </c>
      <c r="C574" s="50">
        <v>150</v>
      </c>
      <c r="D574" s="52">
        <v>5.83</v>
      </c>
      <c r="E574" s="52">
        <v>0.69</v>
      </c>
      <c r="F574" s="52">
        <v>37.369999999999997</v>
      </c>
      <c r="G574" s="52">
        <v>179.14</v>
      </c>
      <c r="H574" s="52">
        <v>0.09</v>
      </c>
      <c r="I574" s="54"/>
      <c r="J574" s="54"/>
      <c r="K574" s="53">
        <v>0.8</v>
      </c>
      <c r="L574" s="52">
        <v>11.91</v>
      </c>
      <c r="M574" s="52">
        <v>46.49</v>
      </c>
      <c r="N574" s="52">
        <v>8.59</v>
      </c>
      <c r="O574" s="52">
        <v>0.86</v>
      </c>
    </row>
    <row r="575" spans="1:15" x14ac:dyDescent="0.3">
      <c r="A575" s="66" t="s">
        <v>342</v>
      </c>
      <c r="B575" s="51" t="s">
        <v>105</v>
      </c>
      <c r="C575" s="50">
        <v>200</v>
      </c>
      <c r="D575" s="52">
        <v>0.16</v>
      </c>
      <c r="E575" s="52">
        <v>0.04</v>
      </c>
      <c r="F575" s="53">
        <v>13.1</v>
      </c>
      <c r="G575" s="52">
        <v>54.29</v>
      </c>
      <c r="H575" s="52">
        <v>0.01</v>
      </c>
      <c r="I575" s="50">
        <v>3</v>
      </c>
      <c r="J575" s="54"/>
      <c r="K575" s="52">
        <v>0.06</v>
      </c>
      <c r="L575" s="52">
        <v>7.73</v>
      </c>
      <c r="M575" s="50">
        <v>6</v>
      </c>
      <c r="N575" s="53">
        <v>5.2</v>
      </c>
      <c r="O575" s="52">
        <v>0.13</v>
      </c>
    </row>
    <row r="576" spans="1:15" x14ac:dyDescent="0.3">
      <c r="A576" s="67"/>
      <c r="B576" s="51" t="s">
        <v>244</v>
      </c>
      <c r="C576" s="50">
        <v>20</v>
      </c>
      <c r="D576" s="52">
        <v>1.58</v>
      </c>
      <c r="E576" s="53">
        <v>0.2</v>
      </c>
      <c r="F576" s="52">
        <v>9.66</v>
      </c>
      <c r="G576" s="50">
        <v>47</v>
      </c>
      <c r="H576" s="52">
        <v>0.03</v>
      </c>
      <c r="I576" s="54"/>
      <c r="J576" s="54"/>
      <c r="K576" s="52">
        <v>0.26</v>
      </c>
      <c r="L576" s="53">
        <v>4.5999999999999996</v>
      </c>
      <c r="M576" s="53">
        <v>17.399999999999999</v>
      </c>
      <c r="N576" s="53">
        <v>6.6</v>
      </c>
      <c r="O576" s="53">
        <v>0.4</v>
      </c>
    </row>
    <row r="577" spans="1:15" s="9" customFormat="1" x14ac:dyDescent="0.3">
      <c r="A577" s="67"/>
      <c r="B577" s="51" t="s">
        <v>250</v>
      </c>
      <c r="C577" s="50">
        <v>50</v>
      </c>
      <c r="D577" s="53">
        <v>3.3</v>
      </c>
      <c r="E577" s="53">
        <v>0.6</v>
      </c>
      <c r="F577" s="52">
        <v>19.82</v>
      </c>
      <c r="G577" s="50">
        <v>99</v>
      </c>
      <c r="H577" s="52">
        <v>0.09</v>
      </c>
      <c r="I577" s="54"/>
      <c r="J577" s="54"/>
      <c r="K577" s="53">
        <v>0.7</v>
      </c>
      <c r="L577" s="53">
        <v>14.5</v>
      </c>
      <c r="M577" s="50">
        <v>75</v>
      </c>
      <c r="N577" s="53">
        <v>23.5</v>
      </c>
      <c r="O577" s="52">
        <v>1.95</v>
      </c>
    </row>
    <row r="578" spans="1:15" s="9" customFormat="1" x14ac:dyDescent="0.3">
      <c r="A578" s="66" t="s">
        <v>325</v>
      </c>
      <c r="B578" s="51" t="s">
        <v>90</v>
      </c>
      <c r="C578" s="50">
        <v>100</v>
      </c>
      <c r="D578" s="53">
        <v>0.4</v>
      </c>
      <c r="E578" s="53">
        <v>0.3</v>
      </c>
      <c r="F578" s="53">
        <v>10.3</v>
      </c>
      <c r="G578" s="50">
        <v>47</v>
      </c>
      <c r="H578" s="52">
        <v>0.02</v>
      </c>
      <c r="I578" s="50">
        <v>5</v>
      </c>
      <c r="J578" s="50">
        <v>2</v>
      </c>
      <c r="K578" s="53">
        <v>0.4</v>
      </c>
      <c r="L578" s="50">
        <v>19</v>
      </c>
      <c r="M578" s="50">
        <v>16</v>
      </c>
      <c r="N578" s="50">
        <v>12</v>
      </c>
      <c r="O578" s="53">
        <v>2.2999999999999998</v>
      </c>
    </row>
    <row r="579" spans="1:15" s="9" customFormat="1" x14ac:dyDescent="0.3">
      <c r="A579" s="313" t="s">
        <v>86</v>
      </c>
      <c r="B579" s="313"/>
      <c r="C579" s="49">
        <v>890</v>
      </c>
      <c r="D579" s="52">
        <v>33.86</v>
      </c>
      <c r="E579" s="52">
        <v>29.62</v>
      </c>
      <c r="F579" s="52">
        <v>106.37</v>
      </c>
      <c r="G579" s="52">
        <v>827.17</v>
      </c>
      <c r="H579" s="52">
        <v>0.54</v>
      </c>
      <c r="I579" s="52">
        <v>48.81</v>
      </c>
      <c r="J579" s="52">
        <v>357.82</v>
      </c>
      <c r="K579" s="52">
        <v>7.75</v>
      </c>
      <c r="L579" s="52">
        <v>273.16000000000003</v>
      </c>
      <c r="M579" s="52">
        <v>493.27</v>
      </c>
      <c r="N579" s="52">
        <v>121.69</v>
      </c>
      <c r="O579" s="53">
        <v>8.8000000000000007</v>
      </c>
    </row>
    <row r="580" spans="1:15" s="9" customFormat="1" x14ac:dyDescent="0.3">
      <c r="A580" s="312" t="s">
        <v>24</v>
      </c>
      <c r="B580" s="312"/>
      <c r="C580" s="312"/>
      <c r="D580" s="312"/>
      <c r="E580" s="312"/>
      <c r="F580" s="312"/>
      <c r="G580" s="312"/>
      <c r="H580" s="312"/>
      <c r="I580" s="312"/>
      <c r="J580" s="312"/>
      <c r="K580" s="312"/>
      <c r="L580" s="312"/>
      <c r="M580" s="312"/>
      <c r="N580" s="312"/>
      <c r="O580" s="312"/>
    </row>
    <row r="581" spans="1:15" x14ac:dyDescent="0.3">
      <c r="A581" s="67" t="s">
        <v>371</v>
      </c>
      <c r="B581" s="51" t="s">
        <v>266</v>
      </c>
      <c r="C581" s="50">
        <v>75</v>
      </c>
      <c r="D581" s="52">
        <v>12.89</v>
      </c>
      <c r="E581" s="52">
        <v>9.43</v>
      </c>
      <c r="F581" s="53">
        <v>12.3</v>
      </c>
      <c r="G581" s="52">
        <v>188.27</v>
      </c>
      <c r="H581" s="52">
        <v>0.04</v>
      </c>
      <c r="I581" s="52">
        <v>0.32</v>
      </c>
      <c r="J581" s="52">
        <v>65.05</v>
      </c>
      <c r="K581" s="52">
        <v>0.34</v>
      </c>
      <c r="L581" s="52">
        <v>110.49</v>
      </c>
      <c r="M581" s="52">
        <v>157.52000000000001</v>
      </c>
      <c r="N581" s="52">
        <v>17.66</v>
      </c>
      <c r="O581" s="52">
        <v>0.54</v>
      </c>
    </row>
    <row r="582" spans="1:15" x14ac:dyDescent="0.3">
      <c r="A582" s="72"/>
      <c r="B582" s="51" t="s">
        <v>295</v>
      </c>
      <c r="C582" s="50">
        <v>200</v>
      </c>
      <c r="D582" s="53">
        <v>5.8</v>
      </c>
      <c r="E582" s="50">
        <v>5</v>
      </c>
      <c r="F582" s="53">
        <v>8.1999999999999993</v>
      </c>
      <c r="G582" s="50">
        <v>106</v>
      </c>
      <c r="H582" s="52">
        <v>0.06</v>
      </c>
      <c r="I582" s="53">
        <v>1.6</v>
      </c>
      <c r="J582" s="50">
        <v>40</v>
      </c>
      <c r="K582" s="54"/>
      <c r="L582" s="50">
        <v>236</v>
      </c>
      <c r="M582" s="50">
        <v>192</v>
      </c>
      <c r="N582" s="50">
        <v>32</v>
      </c>
      <c r="O582" s="53">
        <v>0.2</v>
      </c>
    </row>
    <row r="583" spans="1:15" x14ac:dyDescent="0.3">
      <c r="A583" s="67" t="s">
        <v>325</v>
      </c>
      <c r="B583" s="51" t="s">
        <v>245</v>
      </c>
      <c r="C583" s="50">
        <v>100</v>
      </c>
      <c r="D583" s="53">
        <v>0.8</v>
      </c>
      <c r="E583" s="53">
        <v>0.4</v>
      </c>
      <c r="F583" s="53">
        <v>8.1</v>
      </c>
      <c r="G583" s="50">
        <v>47</v>
      </c>
      <c r="H583" s="52">
        <v>0.02</v>
      </c>
      <c r="I583" s="50">
        <v>180</v>
      </c>
      <c r="J583" s="50">
        <v>15</v>
      </c>
      <c r="K583" s="53">
        <v>0.3</v>
      </c>
      <c r="L583" s="50">
        <v>40</v>
      </c>
      <c r="M583" s="50">
        <v>34</v>
      </c>
      <c r="N583" s="50">
        <v>25</v>
      </c>
      <c r="O583" s="53">
        <v>0.8</v>
      </c>
    </row>
    <row r="584" spans="1:15" x14ac:dyDescent="0.3">
      <c r="A584" s="313" t="s">
        <v>130</v>
      </c>
      <c r="B584" s="313"/>
      <c r="C584" s="49">
        <v>375</v>
      </c>
      <c r="D584" s="52">
        <v>19.489999999999998</v>
      </c>
      <c r="E584" s="52">
        <v>14.83</v>
      </c>
      <c r="F584" s="52">
        <v>28.6</v>
      </c>
      <c r="G584" s="52">
        <v>341.27</v>
      </c>
      <c r="H584" s="52">
        <v>0.12</v>
      </c>
      <c r="I584" s="52">
        <v>181.92</v>
      </c>
      <c r="J584" s="52">
        <v>120.05</v>
      </c>
      <c r="K584" s="52">
        <v>0.64</v>
      </c>
      <c r="L584" s="52">
        <v>386.49</v>
      </c>
      <c r="M584" s="52">
        <v>383.52</v>
      </c>
      <c r="N584" s="52">
        <v>74.66</v>
      </c>
      <c r="O584" s="52">
        <v>1.54</v>
      </c>
    </row>
    <row r="585" spans="1:15" x14ac:dyDescent="0.3">
      <c r="A585" s="313" t="s">
        <v>88</v>
      </c>
      <c r="B585" s="313"/>
      <c r="C585" s="55">
        <v>1880</v>
      </c>
      <c r="D585" s="52">
        <v>74.42</v>
      </c>
      <c r="E585" s="52">
        <v>69.17</v>
      </c>
      <c r="F585" s="52">
        <v>217.3</v>
      </c>
      <c r="G585" s="52">
        <v>1810.27</v>
      </c>
      <c r="H585" s="52">
        <v>1.02</v>
      </c>
      <c r="I585" s="52">
        <v>245.04</v>
      </c>
      <c r="J585" s="52">
        <v>720.97</v>
      </c>
      <c r="K585" s="52">
        <v>10.050000000000001</v>
      </c>
      <c r="L585" s="53">
        <v>981.7</v>
      </c>
      <c r="M585" s="52">
        <v>1313.15</v>
      </c>
      <c r="N585" s="52">
        <v>338.03</v>
      </c>
      <c r="O585" s="52">
        <v>18.579999999999998</v>
      </c>
    </row>
    <row r="586" spans="1:15" s="9" customFormat="1" x14ac:dyDescent="0.3">
      <c r="A586" s="63" t="s">
        <v>120</v>
      </c>
      <c r="B586" s="10" t="s">
        <v>121</v>
      </c>
      <c r="C586" s="11"/>
      <c r="D586" s="11"/>
      <c r="E586" s="11"/>
      <c r="F586" s="11"/>
      <c r="G586" s="11"/>
      <c r="H586" s="311"/>
      <c r="I586" s="311"/>
      <c r="J586" s="314"/>
      <c r="K586" s="314"/>
      <c r="L586" s="314"/>
      <c r="M586" s="314"/>
      <c r="N586" s="314"/>
      <c r="O586" s="314"/>
    </row>
    <row r="587" spans="1:15" s="9" customFormat="1" x14ac:dyDescent="0.3">
      <c r="A587" s="63" t="s">
        <v>122</v>
      </c>
      <c r="B587" s="10" t="s">
        <v>735</v>
      </c>
      <c r="C587" s="11"/>
      <c r="D587" s="11"/>
      <c r="E587" s="11"/>
      <c r="F587" s="11"/>
      <c r="G587" s="11"/>
      <c r="H587" s="311"/>
      <c r="I587" s="311"/>
      <c r="J587" s="310"/>
      <c r="K587" s="310"/>
      <c r="L587" s="310"/>
      <c r="M587" s="310"/>
      <c r="N587" s="310"/>
      <c r="O587" s="310"/>
    </row>
    <row r="588" spans="1:15" s="9" customFormat="1" x14ac:dyDescent="0.3">
      <c r="A588" s="64" t="s">
        <v>57</v>
      </c>
      <c r="B588" s="12" t="s">
        <v>100</v>
      </c>
      <c r="C588" s="13"/>
      <c r="D588" s="13"/>
      <c r="E588" s="13"/>
      <c r="F588" s="11"/>
      <c r="G588" s="11"/>
      <c r="H588" s="84"/>
      <c r="I588" s="84"/>
      <c r="J588" s="83"/>
      <c r="K588" s="83"/>
      <c r="L588" s="83"/>
      <c r="M588" s="83"/>
      <c r="N588" s="83"/>
      <c r="O588" s="83"/>
    </row>
    <row r="589" spans="1:15" s="9" customFormat="1" x14ac:dyDescent="0.3">
      <c r="A589" s="65" t="s">
        <v>59</v>
      </c>
      <c r="B589" s="14">
        <v>4</v>
      </c>
      <c r="C589" s="15"/>
      <c r="D589" s="11"/>
      <c r="E589" s="11"/>
      <c r="F589" s="11"/>
      <c r="G589" s="11"/>
      <c r="H589" s="84"/>
      <c r="I589" s="84"/>
      <c r="J589" s="83"/>
      <c r="K589" s="83"/>
      <c r="L589" s="83"/>
      <c r="M589" s="83"/>
      <c r="N589" s="83"/>
      <c r="O589" s="83"/>
    </row>
    <row r="590" spans="1:15" s="9" customFormat="1" x14ac:dyDescent="0.3">
      <c r="A590" s="308" t="s">
        <v>60</v>
      </c>
      <c r="B590" s="308" t="s">
        <v>61</v>
      </c>
      <c r="C590" s="308" t="s">
        <v>62</v>
      </c>
      <c r="D590" s="315" t="s">
        <v>63</v>
      </c>
      <c r="E590" s="315"/>
      <c r="F590" s="315"/>
      <c r="G590" s="308" t="s">
        <v>64</v>
      </c>
      <c r="H590" s="315" t="s">
        <v>65</v>
      </c>
      <c r="I590" s="315"/>
      <c r="J590" s="315"/>
      <c r="K590" s="315"/>
      <c r="L590" s="315" t="s">
        <v>66</v>
      </c>
      <c r="M590" s="315"/>
      <c r="N590" s="315"/>
      <c r="O590" s="315"/>
    </row>
    <row r="591" spans="1:15" x14ac:dyDescent="0.3">
      <c r="A591" s="316"/>
      <c r="B591" s="309"/>
      <c r="C591" s="316"/>
      <c r="D591" s="85" t="s">
        <v>67</v>
      </c>
      <c r="E591" s="85" t="s">
        <v>68</v>
      </c>
      <c r="F591" s="85" t="s">
        <v>69</v>
      </c>
      <c r="G591" s="316"/>
      <c r="H591" s="85" t="s">
        <v>70</v>
      </c>
      <c r="I591" s="85" t="s">
        <v>71</v>
      </c>
      <c r="J591" s="85" t="s">
        <v>72</v>
      </c>
      <c r="K591" s="85" t="s">
        <v>73</v>
      </c>
      <c r="L591" s="85" t="s">
        <v>74</v>
      </c>
      <c r="M591" s="85" t="s">
        <v>75</v>
      </c>
      <c r="N591" s="85" t="s">
        <v>76</v>
      </c>
      <c r="O591" s="85" t="s">
        <v>77</v>
      </c>
    </row>
    <row r="592" spans="1:15" x14ac:dyDescent="0.3">
      <c r="A592" s="66">
        <v>1</v>
      </c>
      <c r="B592" s="49">
        <v>2</v>
      </c>
      <c r="C592" s="49">
        <v>3</v>
      </c>
      <c r="D592" s="49">
        <v>4</v>
      </c>
      <c r="E592" s="49">
        <v>5</v>
      </c>
      <c r="F592" s="49">
        <v>6</v>
      </c>
      <c r="G592" s="49">
        <v>7</v>
      </c>
      <c r="H592" s="49">
        <v>8</v>
      </c>
      <c r="I592" s="49">
        <v>9</v>
      </c>
      <c r="J592" s="49">
        <v>10</v>
      </c>
      <c r="K592" s="49">
        <v>11</v>
      </c>
      <c r="L592" s="49">
        <v>12</v>
      </c>
      <c r="M592" s="49">
        <v>13</v>
      </c>
      <c r="N592" s="49">
        <v>14</v>
      </c>
      <c r="O592" s="49">
        <v>15</v>
      </c>
    </row>
    <row r="593" spans="1:15" x14ac:dyDescent="0.3">
      <c r="A593" s="312" t="s">
        <v>969</v>
      </c>
      <c r="B593" s="312"/>
      <c r="C593" s="312"/>
      <c r="D593" s="312"/>
      <c r="E593" s="312"/>
      <c r="F593" s="312"/>
      <c r="G593" s="312"/>
      <c r="H593" s="312"/>
      <c r="I593" s="312"/>
      <c r="J593" s="312"/>
      <c r="K593" s="312"/>
      <c r="L593" s="312"/>
      <c r="M593" s="312"/>
      <c r="N593" s="312"/>
      <c r="O593" s="312"/>
    </row>
    <row r="594" spans="1:15" x14ac:dyDescent="0.3">
      <c r="A594" s="67" t="s">
        <v>372</v>
      </c>
      <c r="B594" s="51" t="s">
        <v>296</v>
      </c>
      <c r="C594" s="50">
        <v>95</v>
      </c>
      <c r="D594" s="52">
        <v>8.5</v>
      </c>
      <c r="E594" s="52">
        <v>17.09</v>
      </c>
      <c r="F594" s="52">
        <v>0.73</v>
      </c>
      <c r="G594" s="52">
        <v>206.51999999999998</v>
      </c>
      <c r="H594" s="52">
        <v>0.16</v>
      </c>
      <c r="I594" s="54">
        <v>0</v>
      </c>
      <c r="J594" s="54">
        <v>22.5</v>
      </c>
      <c r="K594" s="52">
        <v>0.27</v>
      </c>
      <c r="L594" s="52">
        <v>13.87</v>
      </c>
      <c r="M594" s="52">
        <v>110.34</v>
      </c>
      <c r="N594" s="52">
        <v>14.12</v>
      </c>
      <c r="O594" s="52">
        <v>0.95</v>
      </c>
    </row>
    <row r="595" spans="1:15" x14ac:dyDescent="0.3">
      <c r="A595" s="66" t="s">
        <v>348</v>
      </c>
      <c r="B595" s="51" t="s">
        <v>285</v>
      </c>
      <c r="C595" s="50">
        <v>150</v>
      </c>
      <c r="D595" s="52">
        <v>5.83</v>
      </c>
      <c r="E595" s="52">
        <v>0.69</v>
      </c>
      <c r="F595" s="52">
        <v>37.369999999999997</v>
      </c>
      <c r="G595" s="52">
        <v>179.14</v>
      </c>
      <c r="H595" s="52">
        <v>0.09</v>
      </c>
      <c r="I595" s="54"/>
      <c r="J595" s="54"/>
      <c r="K595" s="53">
        <v>0.8</v>
      </c>
      <c r="L595" s="52">
        <v>11.91</v>
      </c>
      <c r="M595" s="52">
        <v>46.49</v>
      </c>
      <c r="N595" s="52">
        <v>8.59</v>
      </c>
      <c r="O595" s="52">
        <v>0.86</v>
      </c>
    </row>
    <row r="596" spans="1:15" x14ac:dyDescent="0.3">
      <c r="A596" s="66" t="s">
        <v>352</v>
      </c>
      <c r="B596" s="51" t="s">
        <v>15</v>
      </c>
      <c r="C596" s="50">
        <v>200</v>
      </c>
      <c r="D596" s="52">
        <v>3.87</v>
      </c>
      <c r="E596" s="53">
        <v>3.1</v>
      </c>
      <c r="F596" s="52">
        <v>16.190000000000001</v>
      </c>
      <c r="G596" s="52">
        <v>109.45</v>
      </c>
      <c r="H596" s="52">
        <v>0.04</v>
      </c>
      <c r="I596" s="53">
        <v>1.3</v>
      </c>
      <c r="J596" s="52">
        <v>22.12</v>
      </c>
      <c r="K596" s="52">
        <v>0.11</v>
      </c>
      <c r="L596" s="52">
        <v>125.45</v>
      </c>
      <c r="M596" s="53">
        <v>116.2</v>
      </c>
      <c r="N596" s="50">
        <v>31</v>
      </c>
      <c r="O596" s="52">
        <v>1.01</v>
      </c>
    </row>
    <row r="597" spans="1:15" x14ac:dyDescent="0.3">
      <c r="A597" s="67"/>
      <c r="B597" s="51" t="s">
        <v>244</v>
      </c>
      <c r="C597" s="50">
        <v>40</v>
      </c>
      <c r="D597" s="52">
        <v>3.16</v>
      </c>
      <c r="E597" s="53">
        <v>0.4</v>
      </c>
      <c r="F597" s="52">
        <v>19.32</v>
      </c>
      <c r="G597" s="50">
        <v>94</v>
      </c>
      <c r="H597" s="52">
        <v>0.06</v>
      </c>
      <c r="I597" s="54"/>
      <c r="J597" s="54"/>
      <c r="K597" s="52">
        <v>0.52</v>
      </c>
      <c r="L597" s="53">
        <v>9.1999999999999993</v>
      </c>
      <c r="M597" s="53">
        <v>34.799999999999997</v>
      </c>
      <c r="N597" s="53">
        <v>13.2</v>
      </c>
      <c r="O597" s="53">
        <v>0.8</v>
      </c>
    </row>
    <row r="598" spans="1:15" x14ac:dyDescent="0.3">
      <c r="A598" s="66" t="s">
        <v>325</v>
      </c>
      <c r="B598" s="51" t="s">
        <v>90</v>
      </c>
      <c r="C598" s="50">
        <v>100</v>
      </c>
      <c r="D598" s="53">
        <v>0.4</v>
      </c>
      <c r="E598" s="53">
        <v>0.3</v>
      </c>
      <c r="F598" s="53">
        <v>10.3</v>
      </c>
      <c r="G598" s="50">
        <v>47</v>
      </c>
      <c r="H598" s="52">
        <v>0.02</v>
      </c>
      <c r="I598" s="50">
        <v>5</v>
      </c>
      <c r="J598" s="50">
        <v>2</v>
      </c>
      <c r="K598" s="53">
        <v>0.4</v>
      </c>
      <c r="L598" s="50">
        <v>19</v>
      </c>
      <c r="M598" s="50">
        <v>16</v>
      </c>
      <c r="N598" s="50">
        <v>12</v>
      </c>
      <c r="O598" s="53">
        <v>2.2999999999999998</v>
      </c>
    </row>
    <row r="599" spans="1:15" x14ac:dyDescent="0.3">
      <c r="A599" s="313" t="s">
        <v>82</v>
      </c>
      <c r="B599" s="313"/>
      <c r="C599" s="49">
        <v>585</v>
      </c>
      <c r="D599" s="52">
        <v>21.76</v>
      </c>
      <c r="E599" s="52">
        <v>21.58</v>
      </c>
      <c r="F599" s="52">
        <v>83.91</v>
      </c>
      <c r="G599" s="52">
        <v>636.11</v>
      </c>
      <c r="H599" s="52">
        <v>0.37</v>
      </c>
      <c r="I599" s="53">
        <v>6.3</v>
      </c>
      <c r="J599" s="52">
        <v>46.62</v>
      </c>
      <c r="K599" s="53">
        <v>2.1</v>
      </c>
      <c r="L599" s="52">
        <v>179.43</v>
      </c>
      <c r="M599" s="52">
        <v>323.83</v>
      </c>
      <c r="N599" s="52">
        <v>78.91</v>
      </c>
      <c r="O599" s="52">
        <v>5.92</v>
      </c>
    </row>
    <row r="600" spans="1:15" x14ac:dyDescent="0.3">
      <c r="A600" s="312" t="s">
        <v>18</v>
      </c>
      <c r="B600" s="312"/>
      <c r="C600" s="312"/>
      <c r="D600" s="312"/>
      <c r="E600" s="312"/>
      <c r="F600" s="312"/>
      <c r="G600" s="312"/>
      <c r="H600" s="312"/>
      <c r="I600" s="312"/>
      <c r="J600" s="312"/>
      <c r="K600" s="312"/>
      <c r="L600" s="312"/>
      <c r="M600" s="312"/>
      <c r="N600" s="312"/>
      <c r="O600" s="312"/>
    </row>
    <row r="601" spans="1:15" x14ac:dyDescent="0.3">
      <c r="A601" s="66" t="s">
        <v>374</v>
      </c>
      <c r="B601" s="51" t="s">
        <v>298</v>
      </c>
      <c r="C601" s="50">
        <v>60</v>
      </c>
      <c r="D601" s="52">
        <v>1.26</v>
      </c>
      <c r="E601" s="52">
        <v>5.1100000000000003</v>
      </c>
      <c r="F601" s="52">
        <v>3.76</v>
      </c>
      <c r="G601" s="52">
        <v>66.19</v>
      </c>
      <c r="H601" s="52">
        <v>0.04</v>
      </c>
      <c r="I601" s="53">
        <v>16.100000000000001</v>
      </c>
      <c r="J601" s="52">
        <v>169.9</v>
      </c>
      <c r="K601" s="52">
        <v>2.31</v>
      </c>
      <c r="L601" s="52">
        <v>25.09</v>
      </c>
      <c r="M601" s="52">
        <v>28.03</v>
      </c>
      <c r="N601" s="52">
        <v>12.4</v>
      </c>
      <c r="O601" s="52">
        <v>0.42</v>
      </c>
    </row>
    <row r="602" spans="1:15" ht="33" x14ac:dyDescent="0.3">
      <c r="A602" s="67" t="s">
        <v>362</v>
      </c>
      <c r="B602" s="51" t="s">
        <v>217</v>
      </c>
      <c r="C602" s="50">
        <v>220</v>
      </c>
      <c r="D602" s="52">
        <v>6.14</v>
      </c>
      <c r="E602" s="52">
        <v>6.76</v>
      </c>
      <c r="F602" s="52">
        <v>14.74</v>
      </c>
      <c r="G602" s="52">
        <v>144.69</v>
      </c>
      <c r="H602" s="52">
        <v>0.15</v>
      </c>
      <c r="I602" s="52">
        <v>18.14</v>
      </c>
      <c r="J602" s="50">
        <v>171</v>
      </c>
      <c r="K602" s="52">
        <v>2.65</v>
      </c>
      <c r="L602" s="52">
        <v>19.690000000000001</v>
      </c>
      <c r="M602" s="52">
        <v>100.55</v>
      </c>
      <c r="N602" s="52">
        <v>29.71</v>
      </c>
      <c r="O602" s="52">
        <v>1.04</v>
      </c>
    </row>
    <row r="603" spans="1:15" x14ac:dyDescent="0.3">
      <c r="A603" s="67" t="s">
        <v>388</v>
      </c>
      <c r="B603" s="51" t="s">
        <v>319</v>
      </c>
      <c r="C603" s="50">
        <v>240</v>
      </c>
      <c r="D603" s="53">
        <v>24.75</v>
      </c>
      <c r="E603" s="52">
        <v>15.9</v>
      </c>
      <c r="F603" s="52">
        <v>18.32</v>
      </c>
      <c r="G603" s="52">
        <v>317.02999999999997</v>
      </c>
      <c r="H603" s="52">
        <v>0.9</v>
      </c>
      <c r="I603" s="52">
        <v>51.26</v>
      </c>
      <c r="J603" s="53">
        <v>283.54000000000002</v>
      </c>
      <c r="K603" s="52">
        <v>2.54</v>
      </c>
      <c r="L603" s="52">
        <v>38.19</v>
      </c>
      <c r="M603" s="53">
        <v>297.3</v>
      </c>
      <c r="N603" s="53">
        <v>59.94</v>
      </c>
      <c r="O603" s="52">
        <v>4.66</v>
      </c>
    </row>
    <row r="604" spans="1:15" x14ac:dyDescent="0.3">
      <c r="A604" s="66" t="s">
        <v>342</v>
      </c>
      <c r="B604" s="51" t="s">
        <v>224</v>
      </c>
      <c r="C604" s="50">
        <v>200</v>
      </c>
      <c r="D604" s="52">
        <v>0.14000000000000001</v>
      </c>
      <c r="E604" s="53">
        <v>0.1</v>
      </c>
      <c r="F604" s="52">
        <v>12.62</v>
      </c>
      <c r="G604" s="52">
        <v>53.09</v>
      </c>
      <c r="H604" s="54"/>
      <c r="I604" s="50">
        <v>3</v>
      </c>
      <c r="J604" s="53">
        <v>1.6</v>
      </c>
      <c r="K604" s="53">
        <v>0.2</v>
      </c>
      <c r="L604" s="52">
        <v>5.33</v>
      </c>
      <c r="M604" s="53">
        <v>3.2</v>
      </c>
      <c r="N604" s="53">
        <v>1.4</v>
      </c>
      <c r="O604" s="52">
        <v>0.11</v>
      </c>
    </row>
    <row r="605" spans="1:15" x14ac:dyDescent="0.3">
      <c r="A605" s="67"/>
      <c r="B605" s="51" t="s">
        <v>244</v>
      </c>
      <c r="C605" s="50">
        <v>20</v>
      </c>
      <c r="D605" s="52">
        <v>1.58</v>
      </c>
      <c r="E605" s="53">
        <v>0.2</v>
      </c>
      <c r="F605" s="52">
        <v>9.66</v>
      </c>
      <c r="G605" s="50">
        <v>47</v>
      </c>
      <c r="H605" s="52">
        <v>0.03</v>
      </c>
      <c r="I605" s="54"/>
      <c r="J605" s="54"/>
      <c r="K605" s="52">
        <v>0.26</v>
      </c>
      <c r="L605" s="53">
        <v>4.5999999999999996</v>
      </c>
      <c r="M605" s="53">
        <v>17.399999999999999</v>
      </c>
      <c r="N605" s="53">
        <v>6.6</v>
      </c>
      <c r="O605" s="53">
        <v>0.4</v>
      </c>
    </row>
    <row r="606" spans="1:15" x14ac:dyDescent="0.3">
      <c r="A606" s="67"/>
      <c r="B606" s="51" t="s">
        <v>250</v>
      </c>
      <c r="C606" s="50">
        <v>50</v>
      </c>
      <c r="D606" s="53">
        <v>3.3</v>
      </c>
      <c r="E606" s="53">
        <v>0.6</v>
      </c>
      <c r="F606" s="52">
        <v>19.82</v>
      </c>
      <c r="G606" s="50">
        <v>99</v>
      </c>
      <c r="H606" s="52">
        <v>0.09</v>
      </c>
      <c r="I606" s="54"/>
      <c r="J606" s="54"/>
      <c r="K606" s="53">
        <v>0.7</v>
      </c>
      <c r="L606" s="53">
        <v>14.5</v>
      </c>
      <c r="M606" s="50">
        <v>75</v>
      </c>
      <c r="N606" s="53">
        <v>23.5</v>
      </c>
      <c r="O606" s="52">
        <v>1.95</v>
      </c>
    </row>
    <row r="607" spans="1:15" x14ac:dyDescent="0.3">
      <c r="A607" s="66" t="s">
        <v>325</v>
      </c>
      <c r="B607" s="51" t="s">
        <v>81</v>
      </c>
      <c r="C607" s="50">
        <v>100</v>
      </c>
      <c r="D607" s="53">
        <v>0.4</v>
      </c>
      <c r="E607" s="53">
        <v>0.4</v>
      </c>
      <c r="F607" s="53">
        <v>9.8000000000000007</v>
      </c>
      <c r="G607" s="50">
        <v>47</v>
      </c>
      <c r="H607" s="52">
        <v>0.03</v>
      </c>
      <c r="I607" s="50">
        <v>10</v>
      </c>
      <c r="J607" s="50">
        <v>5</v>
      </c>
      <c r="K607" s="53">
        <v>0.2</v>
      </c>
      <c r="L607" s="50">
        <v>16</v>
      </c>
      <c r="M607" s="50">
        <v>11</v>
      </c>
      <c r="N607" s="50">
        <v>9</v>
      </c>
      <c r="O607" s="53">
        <v>2.2000000000000002</v>
      </c>
    </row>
    <row r="608" spans="1:15" x14ac:dyDescent="0.3">
      <c r="A608" s="70" t="s">
        <v>86</v>
      </c>
      <c r="B608" s="61"/>
      <c r="C608" s="49">
        <v>890</v>
      </c>
      <c r="D608" s="52">
        <v>37.57</v>
      </c>
      <c r="E608" s="52">
        <v>29.07</v>
      </c>
      <c r="F608" s="52">
        <v>88.72</v>
      </c>
      <c r="G608" s="52">
        <v>774</v>
      </c>
      <c r="H608" s="52">
        <v>1.24</v>
      </c>
      <c r="I608" s="53">
        <v>98.5</v>
      </c>
      <c r="J608" s="52">
        <v>631.04</v>
      </c>
      <c r="K608" s="53">
        <v>8.86</v>
      </c>
      <c r="L608" s="52">
        <v>123.4</v>
      </c>
      <c r="M608" s="52">
        <v>532.48</v>
      </c>
      <c r="N608" s="52">
        <v>142.55000000000001</v>
      </c>
      <c r="O608" s="52">
        <v>10.78</v>
      </c>
    </row>
    <row r="609" spans="1:15" x14ac:dyDescent="0.3">
      <c r="A609" s="312" t="s">
        <v>24</v>
      </c>
      <c r="B609" s="312"/>
      <c r="C609" s="312"/>
      <c r="D609" s="312"/>
      <c r="E609" s="312"/>
      <c r="F609" s="312"/>
      <c r="G609" s="312"/>
      <c r="H609" s="312"/>
      <c r="I609" s="312"/>
      <c r="J609" s="312"/>
      <c r="K609" s="312"/>
      <c r="L609" s="312"/>
      <c r="M609" s="312"/>
      <c r="N609" s="312"/>
      <c r="O609" s="312"/>
    </row>
    <row r="610" spans="1:15" x14ac:dyDescent="0.3">
      <c r="A610" s="67" t="s">
        <v>376</v>
      </c>
      <c r="B610" s="51" t="s">
        <v>109</v>
      </c>
      <c r="C610" s="50">
        <v>55</v>
      </c>
      <c r="D610" s="52">
        <v>8.77</v>
      </c>
      <c r="E610" s="52">
        <v>10.53</v>
      </c>
      <c r="F610" s="52">
        <v>11.52</v>
      </c>
      <c r="G610" s="52">
        <v>175.93</v>
      </c>
      <c r="H610" s="52">
        <v>0.08</v>
      </c>
      <c r="I610" s="54"/>
      <c r="J610" s="52">
        <v>85.65</v>
      </c>
      <c r="K610" s="52">
        <v>1.54</v>
      </c>
      <c r="L610" s="52">
        <v>118.05</v>
      </c>
      <c r="M610" s="53">
        <v>82.5</v>
      </c>
      <c r="N610" s="52">
        <v>14.45</v>
      </c>
      <c r="O610" s="53">
        <v>2.4</v>
      </c>
    </row>
    <row r="611" spans="1:15" x14ac:dyDescent="0.3">
      <c r="A611" s="67" t="s">
        <v>338</v>
      </c>
      <c r="B611" s="51" t="s">
        <v>95</v>
      </c>
      <c r="C611" s="50">
        <v>200</v>
      </c>
      <c r="D611" s="53">
        <v>0.3</v>
      </c>
      <c r="E611" s="52">
        <v>0.06</v>
      </c>
      <c r="F611" s="53">
        <v>12.5</v>
      </c>
      <c r="G611" s="52">
        <v>53.93</v>
      </c>
      <c r="H611" s="54"/>
      <c r="I611" s="53">
        <v>30.1</v>
      </c>
      <c r="J611" s="52">
        <v>25.01</v>
      </c>
      <c r="K611" s="52">
        <v>0.11</v>
      </c>
      <c r="L611" s="52">
        <v>7.08</v>
      </c>
      <c r="M611" s="52">
        <v>8.75</v>
      </c>
      <c r="N611" s="52">
        <v>4.91</v>
      </c>
      <c r="O611" s="52">
        <v>0.94</v>
      </c>
    </row>
    <row r="612" spans="1:15" x14ac:dyDescent="0.3">
      <c r="A612" s="66" t="s">
        <v>325</v>
      </c>
      <c r="B612" s="51" t="s">
        <v>90</v>
      </c>
      <c r="C612" s="50">
        <v>100</v>
      </c>
      <c r="D612" s="53">
        <v>0.4</v>
      </c>
      <c r="E612" s="53">
        <v>0.3</v>
      </c>
      <c r="F612" s="53">
        <v>10.3</v>
      </c>
      <c r="G612" s="50">
        <v>47</v>
      </c>
      <c r="H612" s="52">
        <v>0.02</v>
      </c>
      <c r="I612" s="50">
        <v>5</v>
      </c>
      <c r="J612" s="50">
        <v>2</v>
      </c>
      <c r="K612" s="53">
        <v>0.4</v>
      </c>
      <c r="L612" s="50">
        <v>19</v>
      </c>
      <c r="M612" s="50">
        <v>16</v>
      </c>
      <c r="N612" s="50">
        <v>12</v>
      </c>
      <c r="O612" s="53">
        <v>2.2999999999999998</v>
      </c>
    </row>
    <row r="613" spans="1:15" x14ac:dyDescent="0.3">
      <c r="A613" s="313" t="s">
        <v>130</v>
      </c>
      <c r="B613" s="313"/>
      <c r="C613" s="49">
        <v>355</v>
      </c>
      <c r="D613" s="52">
        <v>9.4700000000000006</v>
      </c>
      <c r="E613" s="52">
        <v>10.89</v>
      </c>
      <c r="F613" s="52">
        <v>34.32</v>
      </c>
      <c r="G613" s="52">
        <v>276.86</v>
      </c>
      <c r="H613" s="53">
        <v>0.1</v>
      </c>
      <c r="I613" s="53">
        <v>35.1</v>
      </c>
      <c r="J613" s="52">
        <v>112.66</v>
      </c>
      <c r="K613" s="52">
        <v>2.0499999999999998</v>
      </c>
      <c r="L613" s="52">
        <v>144.13</v>
      </c>
      <c r="M613" s="52">
        <v>107.25</v>
      </c>
      <c r="N613" s="52">
        <v>31.36</v>
      </c>
      <c r="O613" s="52">
        <v>5.64</v>
      </c>
    </row>
    <row r="614" spans="1:15" x14ac:dyDescent="0.3">
      <c r="A614" s="313" t="s">
        <v>88</v>
      </c>
      <c r="B614" s="313"/>
      <c r="C614" s="55" t="s">
        <v>242</v>
      </c>
      <c r="D614" s="52">
        <v>68.8</v>
      </c>
      <c r="E614" s="52">
        <v>61.54</v>
      </c>
      <c r="F614" s="52">
        <v>206.95</v>
      </c>
      <c r="G614" s="52">
        <v>1686.97</v>
      </c>
      <c r="H614" s="52">
        <v>1.71</v>
      </c>
      <c r="I614" s="53">
        <v>139.9</v>
      </c>
      <c r="J614" s="52">
        <v>790.32</v>
      </c>
      <c r="K614" s="52">
        <v>13.01</v>
      </c>
      <c r="L614" s="52">
        <v>446.96</v>
      </c>
      <c r="M614" s="52">
        <v>963.56</v>
      </c>
      <c r="N614" s="52">
        <v>252.82</v>
      </c>
      <c r="O614" s="52">
        <v>22.34</v>
      </c>
    </row>
  </sheetData>
  <mergeCells count="359">
    <mergeCell ref="H554:I554"/>
    <mergeCell ref="H586:I586"/>
    <mergeCell ref="D7:F7"/>
    <mergeCell ref="G7:G8"/>
    <mergeCell ref="H7:K7"/>
    <mergeCell ref="H309:I309"/>
    <mergeCell ref="H341:I341"/>
    <mergeCell ref="H371:I371"/>
    <mergeCell ref="H401:I401"/>
    <mergeCell ref="H432:I432"/>
    <mergeCell ref="H463:I463"/>
    <mergeCell ref="A88:O88"/>
    <mergeCell ref="A119:B119"/>
    <mergeCell ref="A120:O120"/>
    <mergeCell ref="A109:B109"/>
    <mergeCell ref="A110:O110"/>
    <mergeCell ref="A101:O101"/>
    <mergeCell ref="A140:B140"/>
    <mergeCell ref="A141:O141"/>
    <mergeCell ref="A133:O133"/>
    <mergeCell ref="A130:A131"/>
    <mergeCell ref="B130:B131"/>
    <mergeCell ref="C130:C131"/>
    <mergeCell ref="J35:O35"/>
    <mergeCell ref="J64:O64"/>
    <mergeCell ref="A57:B57"/>
    <mergeCell ref="A58:O58"/>
    <mergeCell ref="A48:B48"/>
    <mergeCell ref="A49:O49"/>
    <mergeCell ref="A87:B87"/>
    <mergeCell ref="A78:B78"/>
    <mergeCell ref="A79:O79"/>
    <mergeCell ref="A71:O71"/>
    <mergeCell ref="A68:A69"/>
    <mergeCell ref="B68:B69"/>
    <mergeCell ref="C68:C69"/>
    <mergeCell ref="D68:F68"/>
    <mergeCell ref="G68:G69"/>
    <mergeCell ref="H68:K68"/>
    <mergeCell ref="L68:O68"/>
    <mergeCell ref="A172:O172"/>
    <mergeCell ref="L160:O160"/>
    <mergeCell ref="A163:O163"/>
    <mergeCell ref="A160:A161"/>
    <mergeCell ref="B160:B161"/>
    <mergeCell ref="C160:C161"/>
    <mergeCell ref="D160:F160"/>
    <mergeCell ref="G160:G161"/>
    <mergeCell ref="H160:K160"/>
    <mergeCell ref="A201:B201"/>
    <mergeCell ref="A202:O202"/>
    <mergeCell ref="L192:O192"/>
    <mergeCell ref="A195:O195"/>
    <mergeCell ref="A192:A193"/>
    <mergeCell ref="B192:B193"/>
    <mergeCell ref="C192:C193"/>
    <mergeCell ref="D192:F192"/>
    <mergeCell ref="G192:G193"/>
    <mergeCell ref="H192:K192"/>
    <mergeCell ref="G221:G222"/>
    <mergeCell ref="H221:K221"/>
    <mergeCell ref="L221:O221"/>
    <mergeCell ref="A241:B241"/>
    <mergeCell ref="A242:O242"/>
    <mergeCell ref="A231:B231"/>
    <mergeCell ref="A232:O232"/>
    <mergeCell ref="A224:O224"/>
    <mergeCell ref="A210:B210"/>
    <mergeCell ref="A211:O211"/>
    <mergeCell ref="A215:B215"/>
    <mergeCell ref="J217:O217"/>
    <mergeCell ref="H218:I218"/>
    <mergeCell ref="J218:O218"/>
    <mergeCell ref="A216:B216"/>
    <mergeCell ref="A221:A222"/>
    <mergeCell ref="B221:B222"/>
    <mergeCell ref="C221:C222"/>
    <mergeCell ref="D221:F221"/>
    <mergeCell ref="H284:K284"/>
    <mergeCell ref="A278:B278"/>
    <mergeCell ref="A279:B279"/>
    <mergeCell ref="J280:O280"/>
    <mergeCell ref="A284:A285"/>
    <mergeCell ref="B284:B285"/>
    <mergeCell ref="C284:C285"/>
    <mergeCell ref="D284:F284"/>
    <mergeCell ref="G284:G285"/>
    <mergeCell ref="H281:I281"/>
    <mergeCell ref="J281:O281"/>
    <mergeCell ref="A307:B307"/>
    <mergeCell ref="A308:B308"/>
    <mergeCell ref="J309:O309"/>
    <mergeCell ref="A302:B302"/>
    <mergeCell ref="A303:O303"/>
    <mergeCell ref="A324:B324"/>
    <mergeCell ref="A325:O325"/>
    <mergeCell ref="A316:O316"/>
    <mergeCell ref="A313:A314"/>
    <mergeCell ref="B313:B314"/>
    <mergeCell ref="C313:C314"/>
    <mergeCell ref="D313:F313"/>
    <mergeCell ref="G313:G314"/>
    <mergeCell ref="H313:K313"/>
    <mergeCell ref="L313:O313"/>
    <mergeCell ref="J310:O310"/>
    <mergeCell ref="H310:I310"/>
    <mergeCell ref="A339:B339"/>
    <mergeCell ref="A340:B340"/>
    <mergeCell ref="J341:O341"/>
    <mergeCell ref="A334:B334"/>
    <mergeCell ref="A335:O335"/>
    <mergeCell ref="A345:A346"/>
    <mergeCell ref="B345:B346"/>
    <mergeCell ref="C345:C346"/>
    <mergeCell ref="D345:F345"/>
    <mergeCell ref="G345:G346"/>
    <mergeCell ref="H345:K345"/>
    <mergeCell ref="L345:O345"/>
    <mergeCell ref="A394:B394"/>
    <mergeCell ref="A395:O395"/>
    <mergeCell ref="A385:B385"/>
    <mergeCell ref="A386:O386"/>
    <mergeCell ref="A378:O378"/>
    <mergeCell ref="A375:A376"/>
    <mergeCell ref="B375:B376"/>
    <mergeCell ref="C375:C376"/>
    <mergeCell ref="D375:F375"/>
    <mergeCell ref="G375:G376"/>
    <mergeCell ref="H375:K375"/>
    <mergeCell ref="L375:O375"/>
    <mergeCell ref="A399:B399"/>
    <mergeCell ref="A400:B400"/>
    <mergeCell ref="J401:O401"/>
    <mergeCell ref="A436:A437"/>
    <mergeCell ref="B436:B437"/>
    <mergeCell ref="C436:C437"/>
    <mergeCell ref="D436:F436"/>
    <mergeCell ref="G436:G437"/>
    <mergeCell ref="H436:K436"/>
    <mergeCell ref="L436:O436"/>
    <mergeCell ref="B467:B468"/>
    <mergeCell ref="C467:C468"/>
    <mergeCell ref="D467:F467"/>
    <mergeCell ref="G467:G468"/>
    <mergeCell ref="H467:K467"/>
    <mergeCell ref="L467:O467"/>
    <mergeCell ref="A494:B494"/>
    <mergeCell ref="H405:K405"/>
    <mergeCell ref="L405:O405"/>
    <mergeCell ref="A517:B517"/>
    <mergeCell ref="A518:O518"/>
    <mergeCell ref="A522:B522"/>
    <mergeCell ref="A508:B508"/>
    <mergeCell ref="A509:O509"/>
    <mergeCell ref="A502:O502"/>
    <mergeCell ref="A499:A500"/>
    <mergeCell ref="B499:B500"/>
    <mergeCell ref="C499:C500"/>
    <mergeCell ref="D499:F499"/>
    <mergeCell ref="G499:G500"/>
    <mergeCell ref="H499:K499"/>
    <mergeCell ref="L499:O499"/>
    <mergeCell ref="C528:C529"/>
    <mergeCell ref="D528:F528"/>
    <mergeCell ref="G528:G529"/>
    <mergeCell ref="H528:K528"/>
    <mergeCell ref="L528:O528"/>
    <mergeCell ref="A523:B523"/>
    <mergeCell ref="J524:O524"/>
    <mergeCell ref="H524:I524"/>
    <mergeCell ref="A558:A559"/>
    <mergeCell ref="B558:B559"/>
    <mergeCell ref="C558:C559"/>
    <mergeCell ref="D558:F558"/>
    <mergeCell ref="G558:G559"/>
    <mergeCell ref="H558:K558"/>
    <mergeCell ref="L558:O558"/>
    <mergeCell ref="H525:I525"/>
    <mergeCell ref="H555:I555"/>
    <mergeCell ref="A547:B547"/>
    <mergeCell ref="A548:O548"/>
    <mergeCell ref="A552:B552"/>
    <mergeCell ref="A537:B537"/>
    <mergeCell ref="A538:O538"/>
    <mergeCell ref="A531:O531"/>
    <mergeCell ref="A528:A529"/>
    <mergeCell ref="A609:O609"/>
    <mergeCell ref="A613:B613"/>
    <mergeCell ref="A614:B614"/>
    <mergeCell ref="A599:B599"/>
    <mergeCell ref="A600:O600"/>
    <mergeCell ref="A593:O593"/>
    <mergeCell ref="A590:A591"/>
    <mergeCell ref="B590:B591"/>
    <mergeCell ref="C590:C591"/>
    <mergeCell ref="D590:F590"/>
    <mergeCell ref="G590:G591"/>
    <mergeCell ref="H590:K590"/>
    <mergeCell ref="L590:O590"/>
    <mergeCell ref="A2:O2"/>
    <mergeCell ref="H3:I3"/>
    <mergeCell ref="J3:O3"/>
    <mergeCell ref="H4:I4"/>
    <mergeCell ref="H35:I35"/>
    <mergeCell ref="H64:I64"/>
    <mergeCell ref="A62:B62"/>
    <mergeCell ref="A584:B584"/>
    <mergeCell ref="A585:B585"/>
    <mergeCell ref="J342:O342"/>
    <mergeCell ref="H342:I342"/>
    <mergeCell ref="A369:B369"/>
    <mergeCell ref="A370:B370"/>
    <mergeCell ref="J371:O371"/>
    <mergeCell ref="A364:B364"/>
    <mergeCell ref="A365:O365"/>
    <mergeCell ref="A354:B354"/>
    <mergeCell ref="H249:I249"/>
    <mergeCell ref="J249:O249"/>
    <mergeCell ref="A274:O274"/>
    <mergeCell ref="A293:B293"/>
    <mergeCell ref="A294:O294"/>
    <mergeCell ref="L284:O284"/>
    <mergeCell ref="A287:O287"/>
    <mergeCell ref="J586:O586"/>
    <mergeCell ref="A579:B579"/>
    <mergeCell ref="A446:B446"/>
    <mergeCell ref="A447:O447"/>
    <mergeCell ref="A439:O439"/>
    <mergeCell ref="A416:B416"/>
    <mergeCell ref="A417:O417"/>
    <mergeCell ref="A408:O408"/>
    <mergeCell ref="A405:A406"/>
    <mergeCell ref="B405:B406"/>
    <mergeCell ref="C405:C406"/>
    <mergeCell ref="J464:O464"/>
    <mergeCell ref="H464:I464"/>
    <mergeCell ref="A461:B461"/>
    <mergeCell ref="A462:B462"/>
    <mergeCell ref="J463:O463"/>
    <mergeCell ref="A456:B456"/>
    <mergeCell ref="A457:O457"/>
    <mergeCell ref="J496:O496"/>
    <mergeCell ref="A493:B493"/>
    <mergeCell ref="J555:O555"/>
    <mergeCell ref="J525:O525"/>
    <mergeCell ref="A553:B553"/>
    <mergeCell ref="J554:O554"/>
    <mergeCell ref="A186:B186"/>
    <mergeCell ref="A187:B187"/>
    <mergeCell ref="J188:O188"/>
    <mergeCell ref="A181:B181"/>
    <mergeCell ref="A98:A99"/>
    <mergeCell ref="B98:B99"/>
    <mergeCell ref="C98:C99"/>
    <mergeCell ref="D98:F98"/>
    <mergeCell ref="G98:G99"/>
    <mergeCell ref="H98:K98"/>
    <mergeCell ref="L98:O98"/>
    <mergeCell ref="A124:B124"/>
    <mergeCell ref="J126:O126"/>
    <mergeCell ref="A125:B125"/>
    <mergeCell ref="D130:F130"/>
    <mergeCell ref="G130:G131"/>
    <mergeCell ref="H130:K130"/>
    <mergeCell ref="L130:O130"/>
    <mergeCell ref="J156:O156"/>
    <mergeCell ref="A150:O150"/>
    <mergeCell ref="A154:B154"/>
    <mergeCell ref="A155:B155"/>
    <mergeCell ref="A182:O182"/>
    <mergeCell ref="A171:B171"/>
    <mergeCell ref="A92:B92"/>
    <mergeCell ref="A93:B93"/>
    <mergeCell ref="J94:O94"/>
    <mergeCell ref="J4:O4"/>
    <mergeCell ref="A28:B28"/>
    <mergeCell ref="A29:O29"/>
    <mergeCell ref="A18:B18"/>
    <mergeCell ref="A19:O19"/>
    <mergeCell ref="L7:O7"/>
    <mergeCell ref="A10:O10"/>
    <mergeCell ref="A7:A8"/>
    <mergeCell ref="B7:B8"/>
    <mergeCell ref="C7:C8"/>
    <mergeCell ref="A63:B63"/>
    <mergeCell ref="L39:O39"/>
    <mergeCell ref="A42:O42"/>
    <mergeCell ref="A39:A40"/>
    <mergeCell ref="B39:B40"/>
    <mergeCell ref="C39:C40"/>
    <mergeCell ref="D39:F39"/>
    <mergeCell ref="G39:G40"/>
    <mergeCell ref="H39:K39"/>
    <mergeCell ref="A33:B33"/>
    <mergeCell ref="A34:B34"/>
    <mergeCell ref="A246:B246"/>
    <mergeCell ref="J248:O248"/>
    <mergeCell ref="H248:I248"/>
    <mergeCell ref="A247:B247"/>
    <mergeCell ref="H280:I280"/>
    <mergeCell ref="A273:B273"/>
    <mergeCell ref="A263:B263"/>
    <mergeCell ref="A264:O264"/>
    <mergeCell ref="A255:O255"/>
    <mergeCell ref="A252:A253"/>
    <mergeCell ref="B252:B253"/>
    <mergeCell ref="C252:C253"/>
    <mergeCell ref="D252:F252"/>
    <mergeCell ref="G252:G253"/>
    <mergeCell ref="H252:K252"/>
    <mergeCell ref="L252:O252"/>
    <mergeCell ref="H496:I496"/>
    <mergeCell ref="J372:O372"/>
    <mergeCell ref="H372:I372"/>
    <mergeCell ref="A355:O355"/>
    <mergeCell ref="A348:O348"/>
    <mergeCell ref="J433:O433"/>
    <mergeCell ref="H433:I433"/>
    <mergeCell ref="J402:O402"/>
    <mergeCell ref="H402:I402"/>
    <mergeCell ref="A430:B430"/>
    <mergeCell ref="A431:B431"/>
    <mergeCell ref="J432:O432"/>
    <mergeCell ref="A425:B425"/>
    <mergeCell ref="A426:O426"/>
    <mergeCell ref="D405:F405"/>
    <mergeCell ref="G405:G406"/>
    <mergeCell ref="J495:O495"/>
    <mergeCell ref="A488:B488"/>
    <mergeCell ref="A489:O489"/>
    <mergeCell ref="A478:B478"/>
    <mergeCell ref="A479:O479"/>
    <mergeCell ref="H495:I495"/>
    <mergeCell ref="A470:O470"/>
    <mergeCell ref="A467:A468"/>
    <mergeCell ref="B528:B529"/>
    <mergeCell ref="J587:O587"/>
    <mergeCell ref="H587:I587"/>
    <mergeCell ref="A580:O580"/>
    <mergeCell ref="A569:B569"/>
    <mergeCell ref="A570:O570"/>
    <mergeCell ref="A561:O561"/>
    <mergeCell ref="H36:I36"/>
    <mergeCell ref="J36:O36"/>
    <mergeCell ref="H65:I65"/>
    <mergeCell ref="J65:O65"/>
    <mergeCell ref="H94:I94"/>
    <mergeCell ref="H95:I95"/>
    <mergeCell ref="J95:O95"/>
    <mergeCell ref="H126:I126"/>
    <mergeCell ref="H127:I127"/>
    <mergeCell ref="J127:O127"/>
    <mergeCell ref="H156:I156"/>
    <mergeCell ref="H157:I157"/>
    <mergeCell ref="J157:O157"/>
    <mergeCell ref="H188:I188"/>
    <mergeCell ref="H189:I189"/>
    <mergeCell ref="J189:O189"/>
    <mergeCell ref="H217:I2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4" max="16383" man="1"/>
    <brk id="63" max="16383" man="1"/>
    <brk id="93" max="16383" man="1"/>
    <brk id="125" max="16383" man="1"/>
    <brk id="155" max="16383" man="1"/>
    <brk id="187" max="16383" man="1"/>
    <brk id="216" max="16383" man="1"/>
    <brk id="247" max="16383" man="1"/>
    <brk id="279" max="16383" man="1"/>
    <brk id="308" max="16383" man="1"/>
    <brk id="340" max="16383" man="1"/>
    <brk id="370" max="16383" man="1"/>
    <brk id="400" max="16383" man="1"/>
    <brk id="431" max="16383" man="1"/>
    <brk id="462" max="16383" man="1"/>
    <brk id="494" max="16383" man="1"/>
    <brk id="523" max="16383" man="1"/>
    <brk id="553" max="16383" man="1"/>
    <brk id="5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60" zoomScaleNormal="60" workbookViewId="0">
      <selection activeCell="J6" sqref="J6"/>
    </sheetView>
  </sheetViews>
  <sheetFormatPr defaultColWidth="9.140625" defaultRowHeight="16.5" x14ac:dyDescent="0.3"/>
  <cols>
    <col min="1" max="1" width="9.140625" style="2"/>
    <col min="2" max="2" width="12.85546875" style="2" customWidth="1"/>
    <col min="3" max="3" width="15.5703125" style="2" customWidth="1"/>
    <col min="4" max="4" width="15" style="2" customWidth="1"/>
    <col min="5" max="5" width="15.42578125" style="2" customWidth="1"/>
    <col min="6" max="6" width="14.28515625" style="2" customWidth="1"/>
    <col min="7" max="8" width="14.140625" style="2" customWidth="1"/>
    <col min="9" max="9" width="14.7109375" style="2" customWidth="1"/>
    <col min="10" max="10" width="11.85546875" style="2" customWidth="1"/>
    <col min="11" max="11" width="12.5703125" style="2" customWidth="1"/>
    <col min="12" max="12" width="13.28515625" style="2" customWidth="1"/>
    <col min="13" max="13" width="14.85546875" style="2" customWidth="1"/>
    <col min="14" max="14" width="18.85546875" style="2" customWidth="1"/>
    <col min="15" max="15" width="14.28515625" style="2" customWidth="1"/>
    <col min="16" max="16" width="12" style="2" customWidth="1"/>
    <col min="17" max="17" width="15" style="2" customWidth="1"/>
    <col min="18" max="18" width="14" style="2" customWidth="1"/>
    <col min="19" max="19" width="16" style="2" customWidth="1"/>
    <col min="20" max="20" width="17.5703125" style="2" customWidth="1"/>
    <col min="21" max="21" width="12.140625" style="2" customWidth="1"/>
    <col min="22" max="22" width="13.5703125" style="2" customWidth="1"/>
    <col min="23" max="23" width="17.7109375" style="2" customWidth="1"/>
    <col min="24" max="16384" width="9.140625" style="2"/>
  </cols>
  <sheetData>
    <row r="1" spans="1:22" x14ac:dyDescent="0.3">
      <c r="A1" s="59"/>
      <c r="B1" s="59"/>
      <c r="C1" s="59"/>
      <c r="D1" s="59"/>
      <c r="E1" s="59"/>
      <c r="F1" s="59"/>
      <c r="G1" s="59"/>
      <c r="H1" s="59"/>
      <c r="I1" s="374" t="s">
        <v>933</v>
      </c>
      <c r="J1" s="374"/>
      <c r="K1" s="374"/>
      <c r="L1" s="374"/>
      <c r="M1" s="1"/>
    </row>
    <row r="2" spans="1:22" ht="37.5" customHeight="1" x14ac:dyDescent="0.3">
      <c r="A2" s="373" t="s">
        <v>390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90"/>
    </row>
    <row r="3" spans="1:22" x14ac:dyDescent="0.3">
      <c r="A3" s="370" t="s">
        <v>78</v>
      </c>
      <c r="B3" s="60" t="s">
        <v>175</v>
      </c>
      <c r="C3" s="60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0" t="s">
        <v>7</v>
      </c>
      <c r="K3" s="60" t="s">
        <v>8</v>
      </c>
      <c r="L3" s="60" t="s">
        <v>9</v>
      </c>
      <c r="M3" s="60" t="s">
        <v>27</v>
      </c>
      <c r="N3" s="60" t="s">
        <v>28</v>
      </c>
      <c r="O3" s="60" t="s">
        <v>29</v>
      </c>
      <c r="P3" s="60" t="s">
        <v>30</v>
      </c>
      <c r="Q3" s="60" t="s">
        <v>31</v>
      </c>
      <c r="R3" s="60" t="s">
        <v>32</v>
      </c>
      <c r="S3" s="60" t="s">
        <v>33</v>
      </c>
      <c r="T3" s="60" t="s">
        <v>34</v>
      </c>
      <c r="U3" s="60" t="s">
        <v>35</v>
      </c>
      <c r="V3" s="60" t="s">
        <v>36</v>
      </c>
    </row>
    <row r="4" spans="1:22" ht="49.5" x14ac:dyDescent="0.3">
      <c r="A4" s="371"/>
      <c r="B4" s="60" t="s">
        <v>176</v>
      </c>
      <c r="C4" s="60" t="s">
        <v>54</v>
      </c>
      <c r="D4" s="60"/>
      <c r="E4" s="60" t="s">
        <v>54</v>
      </c>
      <c r="F4" s="60" t="s">
        <v>54</v>
      </c>
      <c r="G4" s="60" t="s">
        <v>54</v>
      </c>
      <c r="H4" s="60" t="s">
        <v>54</v>
      </c>
      <c r="I4" s="60" t="s">
        <v>54</v>
      </c>
      <c r="J4" s="60" t="s">
        <v>54</v>
      </c>
      <c r="K4" s="60" t="s">
        <v>54</v>
      </c>
      <c r="L4" s="60"/>
      <c r="M4" s="60" t="s">
        <v>54</v>
      </c>
      <c r="N4" s="60"/>
      <c r="O4" s="60" t="s">
        <v>54</v>
      </c>
      <c r="P4" s="60" t="s">
        <v>54</v>
      </c>
      <c r="Q4" s="60" t="s">
        <v>54</v>
      </c>
      <c r="R4" s="60" t="s">
        <v>54</v>
      </c>
      <c r="S4" s="60" t="s">
        <v>54</v>
      </c>
      <c r="T4" s="60"/>
      <c r="U4" s="60" t="s">
        <v>54</v>
      </c>
      <c r="V4" s="60"/>
    </row>
    <row r="5" spans="1:22" ht="49.5" x14ac:dyDescent="0.3">
      <c r="A5" s="371"/>
      <c r="B5" s="60" t="s">
        <v>177</v>
      </c>
      <c r="C5" s="60" t="s">
        <v>10</v>
      </c>
      <c r="D5" s="60" t="s">
        <v>10</v>
      </c>
      <c r="E5" s="60"/>
      <c r="F5" s="60" t="s">
        <v>10</v>
      </c>
      <c r="G5" s="60"/>
      <c r="H5" s="60" t="s">
        <v>10</v>
      </c>
      <c r="I5" s="60"/>
      <c r="J5" s="60"/>
      <c r="K5" s="60" t="s">
        <v>10</v>
      </c>
      <c r="L5" s="60"/>
      <c r="M5" s="60" t="s">
        <v>10</v>
      </c>
      <c r="N5" s="60" t="s">
        <v>10</v>
      </c>
      <c r="O5" s="60"/>
      <c r="P5" s="60" t="s">
        <v>10</v>
      </c>
      <c r="Q5" s="60"/>
      <c r="R5" s="60" t="s">
        <v>10</v>
      </c>
      <c r="S5" s="60"/>
      <c r="T5" s="60" t="s">
        <v>10</v>
      </c>
      <c r="U5" s="60" t="s">
        <v>10</v>
      </c>
      <c r="V5" s="60"/>
    </row>
    <row r="6" spans="1:22" ht="49.5" x14ac:dyDescent="0.3">
      <c r="A6" s="371"/>
      <c r="B6" s="60" t="s">
        <v>178</v>
      </c>
      <c r="C6" s="60" t="s">
        <v>171</v>
      </c>
      <c r="D6" s="60"/>
      <c r="E6" s="60"/>
      <c r="F6" s="60" t="s">
        <v>190</v>
      </c>
      <c r="G6" s="60"/>
      <c r="H6" s="60" t="s">
        <v>171</v>
      </c>
      <c r="I6" s="60"/>
      <c r="J6" s="60"/>
      <c r="K6" s="60" t="s">
        <v>171</v>
      </c>
      <c r="L6" s="60"/>
      <c r="M6" s="60" t="s">
        <v>171</v>
      </c>
      <c r="N6" s="60"/>
      <c r="O6" s="60"/>
      <c r="P6" s="60" t="s">
        <v>190</v>
      </c>
      <c r="Q6" s="60"/>
      <c r="R6" s="60" t="s">
        <v>171</v>
      </c>
      <c r="S6" s="60"/>
      <c r="T6" s="60"/>
      <c r="U6" s="60" t="s">
        <v>171</v>
      </c>
      <c r="V6" s="60"/>
    </row>
    <row r="7" spans="1:22" ht="99" x14ac:dyDescent="0.3">
      <c r="A7" s="371"/>
      <c r="B7" s="60" t="s">
        <v>179</v>
      </c>
      <c r="C7" s="60" t="s">
        <v>189</v>
      </c>
      <c r="D7" s="60" t="s">
        <v>11</v>
      </c>
      <c r="E7" s="60" t="s">
        <v>93</v>
      </c>
      <c r="F7" s="60" t="s">
        <v>191</v>
      </c>
      <c r="G7" s="60" t="s">
        <v>192</v>
      </c>
      <c r="H7" s="60" t="s">
        <v>193</v>
      </c>
      <c r="I7" s="60" t="s">
        <v>194</v>
      </c>
      <c r="J7" s="60" t="s">
        <v>195</v>
      </c>
      <c r="K7" s="60" t="s">
        <v>196</v>
      </c>
      <c r="L7" s="60" t="s">
        <v>56</v>
      </c>
      <c r="M7" s="60" t="s">
        <v>197</v>
      </c>
      <c r="N7" s="60" t="s">
        <v>198</v>
      </c>
      <c r="O7" s="60" t="s">
        <v>199</v>
      </c>
      <c r="P7" s="60" t="s">
        <v>200</v>
      </c>
      <c r="Q7" s="60" t="s">
        <v>201</v>
      </c>
      <c r="R7" s="60" t="s">
        <v>196</v>
      </c>
      <c r="S7" s="60" t="s">
        <v>202</v>
      </c>
      <c r="T7" s="60" t="s">
        <v>203</v>
      </c>
      <c r="U7" s="60" t="s">
        <v>204</v>
      </c>
      <c r="V7" s="60" t="s">
        <v>56</v>
      </c>
    </row>
    <row r="8" spans="1:22" ht="49.5" x14ac:dyDescent="0.3">
      <c r="A8" s="371"/>
      <c r="B8" s="60" t="s">
        <v>180</v>
      </c>
      <c r="C8" s="60"/>
      <c r="D8" s="60" t="s">
        <v>170</v>
      </c>
      <c r="E8" s="60" t="s">
        <v>12</v>
      </c>
      <c r="F8" s="60"/>
      <c r="G8" s="60"/>
      <c r="H8" s="60"/>
      <c r="I8" s="60" t="s">
        <v>38</v>
      </c>
      <c r="J8" s="60" t="s">
        <v>52</v>
      </c>
      <c r="K8" s="60"/>
      <c r="L8" s="60" t="s">
        <v>106</v>
      </c>
      <c r="M8" s="60"/>
      <c r="N8" s="60" t="s">
        <v>170</v>
      </c>
      <c r="O8" s="60"/>
      <c r="P8" s="60"/>
      <c r="Q8" s="60"/>
      <c r="R8" s="60"/>
      <c r="S8" s="60" t="s">
        <v>206</v>
      </c>
      <c r="T8" s="60"/>
      <c r="U8" s="60"/>
      <c r="V8" s="60" t="s">
        <v>205</v>
      </c>
    </row>
    <row r="9" spans="1:22" ht="82.5" x14ac:dyDescent="0.3">
      <c r="A9" s="371"/>
      <c r="B9" s="60" t="s">
        <v>181</v>
      </c>
      <c r="C9" s="60"/>
      <c r="D9" s="60"/>
      <c r="E9" s="60" t="s">
        <v>94</v>
      </c>
      <c r="F9" s="60"/>
      <c r="G9" s="60" t="s">
        <v>207</v>
      </c>
      <c r="H9" s="60"/>
      <c r="I9" s="60"/>
      <c r="J9" s="60" t="s">
        <v>22</v>
      </c>
      <c r="K9" s="60"/>
      <c r="L9" s="60" t="s">
        <v>107</v>
      </c>
      <c r="M9" s="60"/>
      <c r="N9" s="60"/>
      <c r="O9" s="60" t="s">
        <v>207</v>
      </c>
      <c r="P9" s="60"/>
      <c r="Q9" s="60" t="s">
        <v>98</v>
      </c>
      <c r="R9" s="60"/>
      <c r="S9" s="60"/>
      <c r="T9" s="60"/>
      <c r="U9" s="60"/>
      <c r="V9" s="60" t="s">
        <v>98</v>
      </c>
    </row>
    <row r="10" spans="1:22" ht="66" x14ac:dyDescent="0.3">
      <c r="A10" s="371"/>
      <c r="B10" s="60" t="s">
        <v>182</v>
      </c>
      <c r="C10" s="60" t="s">
        <v>14</v>
      </c>
      <c r="D10" s="60" t="s">
        <v>46</v>
      </c>
      <c r="E10" s="60" t="s">
        <v>95</v>
      </c>
      <c r="F10" s="60" t="s">
        <v>14</v>
      </c>
      <c r="G10" s="60" t="s">
        <v>15</v>
      </c>
      <c r="H10" s="60" t="s">
        <v>101</v>
      </c>
      <c r="I10" s="60" t="s">
        <v>46</v>
      </c>
      <c r="J10" s="60" t="s">
        <v>95</v>
      </c>
      <c r="K10" s="60" t="s">
        <v>14</v>
      </c>
      <c r="L10" s="60" t="s">
        <v>15</v>
      </c>
      <c r="M10" s="60" t="s">
        <v>14</v>
      </c>
      <c r="N10" s="60" t="s">
        <v>46</v>
      </c>
      <c r="O10" s="60" t="s">
        <v>95</v>
      </c>
      <c r="P10" s="60" t="s">
        <v>14</v>
      </c>
      <c r="Q10" s="60" t="s">
        <v>15</v>
      </c>
      <c r="R10" s="60" t="s">
        <v>101</v>
      </c>
      <c r="S10" s="60" t="s">
        <v>46</v>
      </c>
      <c r="T10" s="60" t="s">
        <v>95</v>
      </c>
      <c r="U10" s="60" t="s">
        <v>14</v>
      </c>
      <c r="V10" s="60" t="s">
        <v>15</v>
      </c>
    </row>
    <row r="11" spans="1:22" ht="33" x14ac:dyDescent="0.3">
      <c r="A11" s="371"/>
      <c r="B11" s="60" t="s">
        <v>183</v>
      </c>
      <c r="C11" s="60"/>
      <c r="D11" s="60" t="s">
        <v>255</v>
      </c>
      <c r="E11" s="60"/>
      <c r="F11" s="60"/>
      <c r="G11" s="60"/>
      <c r="H11" s="60"/>
      <c r="I11" s="60" t="s">
        <v>172</v>
      </c>
      <c r="J11" s="60"/>
      <c r="K11" s="60"/>
      <c r="L11" s="60"/>
      <c r="M11" s="60"/>
      <c r="N11" s="60" t="s">
        <v>255</v>
      </c>
      <c r="O11" s="60"/>
      <c r="P11" s="60"/>
      <c r="Q11" s="60"/>
      <c r="R11" s="60"/>
      <c r="S11" s="60" t="s">
        <v>256</v>
      </c>
      <c r="T11" s="60"/>
      <c r="U11" s="60"/>
      <c r="V11" s="60"/>
    </row>
    <row r="12" spans="1:22" ht="49.5" x14ac:dyDescent="0.3">
      <c r="A12" s="371"/>
      <c r="B12" s="60" t="s">
        <v>184</v>
      </c>
      <c r="C12" s="60" t="s">
        <v>208</v>
      </c>
      <c r="D12" s="60"/>
      <c r="E12" s="60" t="s">
        <v>208</v>
      </c>
      <c r="F12" s="60" t="s">
        <v>208</v>
      </c>
      <c r="G12" s="60" t="s">
        <v>208</v>
      </c>
      <c r="H12" s="60" t="s">
        <v>208</v>
      </c>
      <c r="I12" s="60"/>
      <c r="J12" s="60" t="s">
        <v>208</v>
      </c>
      <c r="K12" s="60" t="s">
        <v>208</v>
      </c>
      <c r="L12" s="60" t="s">
        <v>208</v>
      </c>
      <c r="M12" s="60" t="s">
        <v>208</v>
      </c>
      <c r="N12" s="60"/>
      <c r="O12" s="60" t="s">
        <v>208</v>
      </c>
      <c r="P12" s="60" t="s">
        <v>208</v>
      </c>
      <c r="Q12" s="60" t="s">
        <v>208</v>
      </c>
      <c r="R12" s="60" t="s">
        <v>208</v>
      </c>
      <c r="S12" s="60"/>
      <c r="T12" s="60" t="s">
        <v>208</v>
      </c>
      <c r="U12" s="60" t="s">
        <v>208</v>
      </c>
      <c r="V12" s="60" t="s">
        <v>208</v>
      </c>
    </row>
    <row r="13" spans="1:22" x14ac:dyDescent="0.3">
      <c r="A13" s="372"/>
      <c r="B13" s="60" t="s">
        <v>185</v>
      </c>
      <c r="C13" s="60" t="s">
        <v>16</v>
      </c>
      <c r="D13" s="60" t="s">
        <v>17</v>
      </c>
      <c r="E13" s="60" t="s">
        <v>16</v>
      </c>
      <c r="F13" s="60" t="s">
        <v>17</v>
      </c>
      <c r="G13" s="60" t="s">
        <v>16</v>
      </c>
      <c r="H13" s="60" t="s">
        <v>17</v>
      </c>
      <c r="I13" s="60" t="s">
        <v>16</v>
      </c>
      <c r="J13" s="60" t="s">
        <v>17</v>
      </c>
      <c r="K13" s="60" t="s">
        <v>16</v>
      </c>
      <c r="L13" s="60" t="s">
        <v>17</v>
      </c>
      <c r="M13" s="60" t="s">
        <v>16</v>
      </c>
      <c r="N13" s="60" t="s">
        <v>17</v>
      </c>
      <c r="O13" s="60" t="s">
        <v>16</v>
      </c>
      <c r="P13" s="60" t="s">
        <v>17</v>
      </c>
      <c r="Q13" s="60" t="s">
        <v>16</v>
      </c>
      <c r="R13" s="60" t="s">
        <v>17</v>
      </c>
      <c r="S13" s="60" t="s">
        <v>16</v>
      </c>
      <c r="T13" s="60" t="s">
        <v>17</v>
      </c>
      <c r="U13" s="60" t="s">
        <v>16</v>
      </c>
      <c r="V13" s="60" t="s">
        <v>17</v>
      </c>
    </row>
    <row r="14" spans="1:22" ht="132" x14ac:dyDescent="0.3">
      <c r="A14" s="370" t="s">
        <v>18</v>
      </c>
      <c r="B14" s="60" t="s">
        <v>186</v>
      </c>
      <c r="C14" s="60" t="s">
        <v>43</v>
      </c>
      <c r="D14" s="60" t="s">
        <v>44</v>
      </c>
      <c r="E14" s="60" t="s">
        <v>45</v>
      </c>
      <c r="F14" s="60" t="s">
        <v>275</v>
      </c>
      <c r="G14" s="60" t="s">
        <v>21</v>
      </c>
      <c r="H14" s="60" t="s">
        <v>210</v>
      </c>
      <c r="I14" s="60" t="s">
        <v>116</v>
      </c>
      <c r="J14" s="60" t="s">
        <v>44</v>
      </c>
      <c r="K14" s="60" t="s">
        <v>47</v>
      </c>
      <c r="L14" s="60" t="s">
        <v>108</v>
      </c>
      <c r="M14" s="60" t="s">
        <v>110</v>
      </c>
      <c r="N14" s="60" t="s">
        <v>111</v>
      </c>
      <c r="O14" s="60" t="s">
        <v>20</v>
      </c>
      <c r="P14" s="60" t="s">
        <v>405</v>
      </c>
      <c r="Q14" s="60" t="s">
        <v>19</v>
      </c>
      <c r="R14" s="60" t="s">
        <v>116</v>
      </c>
      <c r="S14" s="60" t="s">
        <v>221</v>
      </c>
      <c r="T14" s="60" t="s">
        <v>20</v>
      </c>
      <c r="U14" s="60" t="s">
        <v>44</v>
      </c>
      <c r="V14" s="60" t="s">
        <v>108</v>
      </c>
    </row>
    <row r="15" spans="1:22" ht="115.5" x14ac:dyDescent="0.3">
      <c r="A15" s="371"/>
      <c r="B15" s="60" t="s">
        <v>187</v>
      </c>
      <c r="C15" s="60" t="s">
        <v>211</v>
      </c>
      <c r="D15" s="60" t="s">
        <v>212</v>
      </c>
      <c r="E15" s="60" t="s">
        <v>213</v>
      </c>
      <c r="F15" s="60" t="s">
        <v>214</v>
      </c>
      <c r="G15" s="60" t="s">
        <v>215</v>
      </c>
      <c r="H15" s="60" t="s">
        <v>216</v>
      </c>
      <c r="I15" s="60" t="s">
        <v>217</v>
      </c>
      <c r="J15" s="60" t="s">
        <v>218</v>
      </c>
      <c r="K15" s="60" t="s">
        <v>213</v>
      </c>
      <c r="L15" s="60" t="s">
        <v>219</v>
      </c>
      <c r="M15" s="60" t="s">
        <v>213</v>
      </c>
      <c r="N15" s="60" t="s">
        <v>214</v>
      </c>
      <c r="O15" s="60" t="s">
        <v>218</v>
      </c>
      <c r="P15" s="60" t="s">
        <v>220</v>
      </c>
      <c r="Q15" s="60" t="s">
        <v>212</v>
      </c>
      <c r="R15" s="60" t="s">
        <v>211</v>
      </c>
      <c r="S15" s="60" t="s">
        <v>219</v>
      </c>
      <c r="T15" s="60" t="s">
        <v>215</v>
      </c>
      <c r="U15" s="60" t="s">
        <v>222</v>
      </c>
      <c r="V15" s="60" t="s">
        <v>217</v>
      </c>
    </row>
    <row r="16" spans="1:22" ht="66" x14ac:dyDescent="0.3">
      <c r="A16" s="371"/>
      <c r="B16" s="60" t="s">
        <v>179</v>
      </c>
      <c r="C16" s="60" t="s">
        <v>225</v>
      </c>
      <c r="D16" s="60" t="s">
        <v>91</v>
      </c>
      <c r="E16" s="60" t="s">
        <v>226</v>
      </c>
      <c r="F16" s="60" t="s">
        <v>37</v>
      </c>
      <c r="G16" s="60" t="s">
        <v>239</v>
      </c>
      <c r="H16" s="60" t="s">
        <v>227</v>
      </c>
      <c r="I16" s="60" t="s">
        <v>203</v>
      </c>
      <c r="J16" s="60" t="s">
        <v>39</v>
      </c>
      <c r="K16" s="60" t="s">
        <v>228</v>
      </c>
      <c r="L16" s="60" t="s">
        <v>229</v>
      </c>
      <c r="M16" s="60" t="s">
        <v>230</v>
      </c>
      <c r="N16" s="60" t="s">
        <v>231</v>
      </c>
      <c r="O16" s="60" t="s">
        <v>112</v>
      </c>
      <c r="P16" s="60" t="s">
        <v>113</v>
      </c>
      <c r="Q16" s="60" t="s">
        <v>115</v>
      </c>
      <c r="R16" s="60" t="s">
        <v>232</v>
      </c>
      <c r="S16" s="60" t="s">
        <v>229</v>
      </c>
      <c r="T16" s="60" t="s">
        <v>233</v>
      </c>
      <c r="U16" s="60" t="s">
        <v>37</v>
      </c>
      <c r="V16" s="60" t="s">
        <v>240</v>
      </c>
    </row>
    <row r="17" spans="1:22" ht="49.5" x14ac:dyDescent="0.3">
      <c r="A17" s="371"/>
      <c r="B17" s="60" t="s">
        <v>180</v>
      </c>
      <c r="C17" s="60"/>
      <c r="D17" s="60" t="s">
        <v>52</v>
      </c>
      <c r="E17" s="60"/>
      <c r="F17" s="60"/>
      <c r="G17" s="60"/>
      <c r="H17" s="60" t="s">
        <v>52</v>
      </c>
      <c r="I17" s="60"/>
      <c r="J17" s="60"/>
      <c r="K17" s="60" t="s">
        <v>52</v>
      </c>
      <c r="L17" s="60"/>
      <c r="M17" s="60"/>
      <c r="N17" s="60" t="s">
        <v>205</v>
      </c>
      <c r="O17" s="60" t="s">
        <v>205</v>
      </c>
      <c r="P17" s="60"/>
      <c r="Q17" s="60"/>
      <c r="R17" s="60"/>
      <c r="S17" s="60"/>
      <c r="T17" s="60" t="s">
        <v>106</v>
      </c>
      <c r="U17" s="60"/>
      <c r="V17" s="60"/>
    </row>
    <row r="18" spans="1:22" ht="66" x14ac:dyDescent="0.3">
      <c r="A18" s="371"/>
      <c r="B18" s="60" t="s">
        <v>181</v>
      </c>
      <c r="C18" s="60" t="s">
        <v>22</v>
      </c>
      <c r="D18" s="60"/>
      <c r="E18" s="60"/>
      <c r="F18" s="60" t="s">
        <v>98</v>
      </c>
      <c r="G18" s="60"/>
      <c r="H18" s="60" t="s">
        <v>22</v>
      </c>
      <c r="I18" s="60"/>
      <c r="J18" s="60" t="s">
        <v>13</v>
      </c>
      <c r="K18" s="60" t="s">
        <v>98</v>
      </c>
      <c r="L18" s="60"/>
      <c r="M18" s="60" t="s">
        <v>22</v>
      </c>
      <c r="N18" s="60" t="s">
        <v>13</v>
      </c>
      <c r="O18" s="60"/>
      <c r="P18" s="60"/>
      <c r="Q18" s="60" t="s">
        <v>22</v>
      </c>
      <c r="R18" s="60" t="s">
        <v>107</v>
      </c>
      <c r="S18" s="60"/>
      <c r="T18" s="60" t="s">
        <v>13</v>
      </c>
      <c r="U18" s="60" t="s">
        <v>98</v>
      </c>
      <c r="V18" s="60"/>
    </row>
    <row r="19" spans="1:22" ht="66" x14ac:dyDescent="0.3">
      <c r="A19" s="371"/>
      <c r="B19" s="60" t="s">
        <v>182</v>
      </c>
      <c r="C19" s="60" t="s">
        <v>84</v>
      </c>
      <c r="D19" s="60" t="s">
        <v>23</v>
      </c>
      <c r="E19" s="60" t="s">
        <v>96</v>
      </c>
      <c r="F19" s="60" t="s">
        <v>99</v>
      </c>
      <c r="G19" s="60" t="s">
        <v>224</v>
      </c>
      <c r="H19" s="60" t="s">
        <v>102</v>
      </c>
      <c r="I19" s="60" t="s">
        <v>104</v>
      </c>
      <c r="J19" s="60" t="s">
        <v>84</v>
      </c>
      <c r="K19" s="60" t="s">
        <v>105</v>
      </c>
      <c r="L19" s="60" t="s">
        <v>223</v>
      </c>
      <c r="M19" s="60" t="s">
        <v>84</v>
      </c>
      <c r="N19" s="60" t="s">
        <v>23</v>
      </c>
      <c r="O19" s="60" t="s">
        <v>96</v>
      </c>
      <c r="P19" s="60" t="s">
        <v>99</v>
      </c>
      <c r="Q19" s="60" t="s">
        <v>224</v>
      </c>
      <c r="R19" s="60" t="s">
        <v>102</v>
      </c>
      <c r="S19" s="60" t="s">
        <v>104</v>
      </c>
      <c r="T19" s="60" t="s">
        <v>84</v>
      </c>
      <c r="U19" s="60" t="s">
        <v>105</v>
      </c>
      <c r="V19" s="60" t="s">
        <v>223</v>
      </c>
    </row>
    <row r="20" spans="1:22" ht="49.5" x14ac:dyDescent="0.3">
      <c r="A20" s="371"/>
      <c r="B20" s="60" t="s">
        <v>184</v>
      </c>
      <c r="C20" s="60" t="s">
        <v>85</v>
      </c>
      <c r="D20" s="60" t="s">
        <v>85</v>
      </c>
      <c r="E20" s="60" t="s">
        <v>85</v>
      </c>
      <c r="F20" s="60" t="s">
        <v>85</v>
      </c>
      <c r="G20" s="60" t="s">
        <v>85</v>
      </c>
      <c r="H20" s="60" t="s">
        <v>85</v>
      </c>
      <c r="I20" s="60" t="s">
        <v>85</v>
      </c>
      <c r="J20" s="60" t="s">
        <v>85</v>
      </c>
      <c r="K20" s="60" t="s">
        <v>85</v>
      </c>
      <c r="L20" s="60" t="s">
        <v>85</v>
      </c>
      <c r="M20" s="60" t="s">
        <v>85</v>
      </c>
      <c r="N20" s="60" t="s">
        <v>85</v>
      </c>
      <c r="O20" s="60" t="s">
        <v>85</v>
      </c>
      <c r="P20" s="60" t="s">
        <v>85</v>
      </c>
      <c r="Q20" s="60" t="s">
        <v>85</v>
      </c>
      <c r="R20" s="60" t="s">
        <v>85</v>
      </c>
      <c r="S20" s="60" t="s">
        <v>85</v>
      </c>
      <c r="T20" s="60" t="s">
        <v>85</v>
      </c>
      <c r="U20" s="60" t="s">
        <v>85</v>
      </c>
      <c r="V20" s="60" t="s">
        <v>85</v>
      </c>
    </row>
    <row r="21" spans="1:22" ht="49.5" x14ac:dyDescent="0.3">
      <c r="A21" s="371"/>
      <c r="B21" s="60" t="s">
        <v>184</v>
      </c>
      <c r="C21" s="60" t="s">
        <v>169</v>
      </c>
      <c r="D21" s="60" t="s">
        <v>169</v>
      </c>
      <c r="E21" s="60" t="s">
        <v>169</v>
      </c>
      <c r="F21" s="60" t="s">
        <v>169</v>
      </c>
      <c r="G21" s="60" t="s">
        <v>169</v>
      </c>
      <c r="H21" s="60" t="s">
        <v>169</v>
      </c>
      <c r="I21" s="60" t="s">
        <v>169</v>
      </c>
      <c r="J21" s="60" t="s">
        <v>169</v>
      </c>
      <c r="K21" s="60" t="s">
        <v>169</v>
      </c>
      <c r="L21" s="60" t="s">
        <v>169</v>
      </c>
      <c r="M21" s="60" t="s">
        <v>169</v>
      </c>
      <c r="N21" s="60" t="s">
        <v>169</v>
      </c>
      <c r="O21" s="60" t="s">
        <v>169</v>
      </c>
      <c r="P21" s="60" t="s">
        <v>169</v>
      </c>
      <c r="Q21" s="60" t="s">
        <v>169</v>
      </c>
      <c r="R21" s="60" t="s">
        <v>169</v>
      </c>
      <c r="S21" s="60" t="s">
        <v>169</v>
      </c>
      <c r="T21" s="60" t="s">
        <v>169</v>
      </c>
      <c r="U21" s="60" t="s">
        <v>169</v>
      </c>
      <c r="V21" s="60" t="s">
        <v>169</v>
      </c>
    </row>
    <row r="22" spans="1:22" x14ac:dyDescent="0.3">
      <c r="A22" s="372"/>
      <c r="B22" s="60" t="s">
        <v>185</v>
      </c>
      <c r="C22" s="60" t="s">
        <v>17</v>
      </c>
      <c r="D22" s="60" t="s">
        <v>16</v>
      </c>
      <c r="E22" s="60" t="s">
        <v>17</v>
      </c>
      <c r="F22" s="60" t="s">
        <v>16</v>
      </c>
      <c r="G22" s="60" t="s">
        <v>17</v>
      </c>
      <c r="H22" s="60" t="s">
        <v>16</v>
      </c>
      <c r="I22" s="60" t="s">
        <v>17</v>
      </c>
      <c r="J22" s="60" t="s">
        <v>16</v>
      </c>
      <c r="K22" s="60" t="s">
        <v>17</v>
      </c>
      <c r="L22" s="60" t="s">
        <v>16</v>
      </c>
      <c r="M22" s="60" t="s">
        <v>17</v>
      </c>
      <c r="N22" s="60" t="s">
        <v>16</v>
      </c>
      <c r="O22" s="60" t="s">
        <v>17</v>
      </c>
      <c r="P22" s="60" t="s">
        <v>16</v>
      </c>
      <c r="Q22" s="60" t="s">
        <v>17</v>
      </c>
      <c r="R22" s="60" t="s">
        <v>16</v>
      </c>
      <c r="S22" s="60" t="s">
        <v>17</v>
      </c>
      <c r="T22" s="60" t="s">
        <v>16</v>
      </c>
      <c r="U22" s="60" t="s">
        <v>17</v>
      </c>
      <c r="V22" s="60" t="s">
        <v>16</v>
      </c>
    </row>
    <row r="23" spans="1:22" ht="82.5" x14ac:dyDescent="0.3">
      <c r="A23" s="370" t="s">
        <v>24</v>
      </c>
      <c r="B23" s="60" t="s">
        <v>188</v>
      </c>
      <c r="C23" s="60" t="s">
        <v>48</v>
      </c>
      <c r="D23" s="60" t="s">
        <v>235</v>
      </c>
      <c r="E23" s="60" t="s">
        <v>234</v>
      </c>
      <c r="F23" s="60" t="s">
        <v>237</v>
      </c>
      <c r="G23" s="60" t="s">
        <v>25</v>
      </c>
      <c r="H23" s="60" t="s">
        <v>236</v>
      </c>
      <c r="I23" s="60" t="s">
        <v>49</v>
      </c>
      <c r="J23" s="60" t="s">
        <v>235</v>
      </c>
      <c r="K23" s="60" t="s">
        <v>234</v>
      </c>
      <c r="L23" s="60" t="s">
        <v>173</v>
      </c>
      <c r="M23" s="60" t="s">
        <v>48</v>
      </c>
      <c r="N23" s="60" t="s">
        <v>235</v>
      </c>
      <c r="O23" s="60" t="s">
        <v>234</v>
      </c>
      <c r="P23" s="60" t="s">
        <v>53</v>
      </c>
      <c r="Q23" s="60" t="s">
        <v>25</v>
      </c>
      <c r="R23" s="60" t="s">
        <v>236</v>
      </c>
      <c r="S23" s="60" t="s">
        <v>49</v>
      </c>
      <c r="T23" s="60" t="s">
        <v>235</v>
      </c>
      <c r="U23" s="60" t="s">
        <v>234</v>
      </c>
      <c r="V23" s="60" t="s">
        <v>173</v>
      </c>
    </row>
    <row r="24" spans="1:22" ht="49.5" x14ac:dyDescent="0.3">
      <c r="A24" s="371"/>
      <c r="B24" s="60" t="s">
        <v>182</v>
      </c>
      <c r="C24" s="60" t="s">
        <v>87</v>
      </c>
      <c r="D24" s="60" t="s">
        <v>14</v>
      </c>
      <c r="E24" s="60" t="s">
        <v>26</v>
      </c>
      <c r="F24" s="60" t="s">
        <v>23</v>
      </c>
      <c r="G24" s="60" t="s">
        <v>40</v>
      </c>
      <c r="H24" s="60" t="s">
        <v>14</v>
      </c>
      <c r="I24" s="60" t="s">
        <v>41</v>
      </c>
      <c r="J24" s="60" t="s">
        <v>23</v>
      </c>
      <c r="K24" s="60" t="s">
        <v>42</v>
      </c>
      <c r="L24" s="60" t="s">
        <v>95</v>
      </c>
      <c r="M24" s="60" t="s">
        <v>87</v>
      </c>
      <c r="N24" s="60" t="s">
        <v>14</v>
      </c>
      <c r="O24" s="60" t="s">
        <v>26</v>
      </c>
      <c r="P24" s="60" t="s">
        <v>23</v>
      </c>
      <c r="Q24" s="60" t="s">
        <v>40</v>
      </c>
      <c r="R24" s="60" t="s">
        <v>14</v>
      </c>
      <c r="S24" s="60" t="s">
        <v>41</v>
      </c>
      <c r="T24" s="60" t="s">
        <v>23</v>
      </c>
      <c r="U24" s="60" t="s">
        <v>42</v>
      </c>
      <c r="V24" s="60" t="s">
        <v>95</v>
      </c>
    </row>
    <row r="25" spans="1:22" x14ac:dyDescent="0.3">
      <c r="A25" s="372"/>
      <c r="B25" s="60" t="s">
        <v>185</v>
      </c>
      <c r="C25" s="60" t="s">
        <v>17</v>
      </c>
      <c r="D25" s="60" t="s">
        <v>50</v>
      </c>
      <c r="E25" s="60" t="s">
        <v>51</v>
      </c>
      <c r="F25" s="60" t="s">
        <v>174</v>
      </c>
      <c r="G25" s="60" t="s">
        <v>209</v>
      </c>
      <c r="H25" s="60" t="s">
        <v>16</v>
      </c>
      <c r="I25" s="60" t="s">
        <v>50</v>
      </c>
      <c r="J25" s="60" t="s">
        <v>17</v>
      </c>
      <c r="K25" s="60" t="s">
        <v>51</v>
      </c>
      <c r="L25" s="60" t="s">
        <v>17</v>
      </c>
      <c r="M25" s="60" t="s">
        <v>209</v>
      </c>
      <c r="N25" s="60" t="s">
        <v>51</v>
      </c>
      <c r="O25" s="60" t="s">
        <v>50</v>
      </c>
      <c r="P25" s="60" t="s">
        <v>17</v>
      </c>
      <c r="Q25" s="60" t="s">
        <v>174</v>
      </c>
      <c r="R25" s="60" t="s">
        <v>50</v>
      </c>
      <c r="S25" s="60" t="s">
        <v>51</v>
      </c>
      <c r="T25" s="60" t="s">
        <v>209</v>
      </c>
      <c r="U25" s="60" t="s">
        <v>50</v>
      </c>
      <c r="V25" s="60" t="s">
        <v>17</v>
      </c>
    </row>
  </sheetData>
  <mergeCells count="5">
    <mergeCell ref="A3:A13"/>
    <mergeCell ref="A14:A22"/>
    <mergeCell ref="A23:A25"/>
    <mergeCell ref="A2:L2"/>
    <mergeCell ref="I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verticalDpi="360" r:id="rId1"/>
  <rowBreaks count="1" manualBreakCount="1">
    <brk id="13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0"/>
  <sheetViews>
    <sheetView workbookViewId="0">
      <selection activeCell="J83" sqref="J83"/>
    </sheetView>
  </sheetViews>
  <sheetFormatPr defaultRowHeight="15.75" x14ac:dyDescent="0.25"/>
  <cols>
    <col min="1" max="1" width="9.140625" style="209" customWidth="1"/>
    <col min="2" max="2" width="38.5703125" style="209" customWidth="1"/>
    <col min="3" max="4" width="9.140625" style="218" customWidth="1"/>
    <col min="5" max="5" width="13.85546875" style="218" hidden="1" customWidth="1"/>
    <col min="6" max="6" width="13.7109375" style="218" hidden="1" customWidth="1"/>
    <col min="7" max="7" width="9.140625" style="218" customWidth="1"/>
    <col min="8" max="8" width="13.5703125" style="218" hidden="1" customWidth="1"/>
    <col min="9" max="9" width="14.42578125" style="218" hidden="1" customWidth="1"/>
    <col min="10" max="10" width="13.85546875" style="218" customWidth="1"/>
    <col min="11" max="11" width="13.85546875" style="218" hidden="1" customWidth="1"/>
    <col min="12" max="12" width="9.140625" style="218" customWidth="1"/>
    <col min="13" max="13" width="10.7109375" style="218" customWidth="1"/>
    <col min="14" max="14" width="9.5703125" style="218" customWidth="1"/>
    <col min="15" max="16" width="9.140625" style="218" customWidth="1"/>
    <col min="17" max="17" width="9.5703125" style="218" customWidth="1"/>
    <col min="18" max="18" width="9.140625" style="218" customWidth="1"/>
    <col min="19" max="21" width="9.5703125" style="218" customWidth="1"/>
    <col min="22" max="22" width="9.140625" style="218" customWidth="1"/>
    <col min="23" max="1026" width="9.140625" style="209" customWidth="1"/>
  </cols>
  <sheetData>
    <row r="1" spans="1:1026" s="210" customFormat="1" x14ac:dyDescent="0.25">
      <c r="A1" s="376" t="s">
        <v>920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AMK1" s="209"/>
    </row>
    <row r="2" spans="1:1026" s="210" customFormat="1" x14ac:dyDescent="0.25">
      <c r="A2" s="377" t="s">
        <v>827</v>
      </c>
      <c r="B2" s="378" t="s">
        <v>828</v>
      </c>
      <c r="C2" s="377" t="s">
        <v>121</v>
      </c>
      <c r="D2" s="377" t="s">
        <v>132</v>
      </c>
      <c r="E2" s="377" t="s">
        <v>829</v>
      </c>
      <c r="F2" s="377" t="s">
        <v>830</v>
      </c>
      <c r="G2" s="377" t="s">
        <v>133</v>
      </c>
      <c r="H2" s="377" t="s">
        <v>831</v>
      </c>
      <c r="I2" s="377" t="s">
        <v>832</v>
      </c>
      <c r="J2" s="377" t="s">
        <v>134</v>
      </c>
      <c r="K2" s="377" t="s">
        <v>833</v>
      </c>
      <c r="L2" s="377" t="s">
        <v>834</v>
      </c>
      <c r="M2" s="377" t="s">
        <v>835</v>
      </c>
      <c r="N2" s="377"/>
      <c r="O2" s="377"/>
      <c r="P2" s="377"/>
      <c r="Q2" s="377"/>
      <c r="R2" s="377"/>
      <c r="S2" s="377" t="s">
        <v>836</v>
      </c>
      <c r="T2" s="377"/>
      <c r="U2" s="377"/>
      <c r="V2" s="377"/>
      <c r="AMK2" s="209"/>
    </row>
    <row r="3" spans="1:1026" s="210" customFormat="1" x14ac:dyDescent="0.25">
      <c r="A3" s="377"/>
      <c r="B3" s="378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11" t="s">
        <v>837</v>
      </c>
      <c r="N3" s="211" t="s">
        <v>838</v>
      </c>
      <c r="O3" s="211" t="s">
        <v>839</v>
      </c>
      <c r="P3" s="211" t="s">
        <v>840</v>
      </c>
      <c r="Q3" s="211" t="s">
        <v>841</v>
      </c>
      <c r="R3" s="211" t="s">
        <v>842</v>
      </c>
      <c r="S3" s="211" t="s">
        <v>843</v>
      </c>
      <c r="T3" s="211" t="s">
        <v>844</v>
      </c>
      <c r="U3" s="211" t="s">
        <v>845</v>
      </c>
      <c r="V3" s="211" t="s">
        <v>846</v>
      </c>
      <c r="AMK3" s="209"/>
    </row>
    <row r="4" spans="1:1026" x14ac:dyDescent="0.25">
      <c r="A4" s="212">
        <v>1</v>
      </c>
      <c r="B4" s="213" t="s">
        <v>847</v>
      </c>
      <c r="C4" s="214">
        <v>80</v>
      </c>
      <c r="D4" s="215">
        <v>5.28</v>
      </c>
      <c r="E4" s="215">
        <v>0</v>
      </c>
      <c r="F4" s="215">
        <v>5.28</v>
      </c>
      <c r="G4" s="215">
        <v>0.96</v>
      </c>
      <c r="H4" s="215">
        <v>0</v>
      </c>
      <c r="I4" s="215">
        <v>0.96</v>
      </c>
      <c r="J4" s="215">
        <v>26.72</v>
      </c>
      <c r="K4" s="215">
        <v>6.64</v>
      </c>
      <c r="L4" s="215">
        <v>139.19999999999999</v>
      </c>
      <c r="M4" s="215">
        <v>488</v>
      </c>
      <c r="N4" s="215">
        <v>196</v>
      </c>
      <c r="O4" s="215">
        <v>28</v>
      </c>
      <c r="P4" s="215">
        <v>37.6</v>
      </c>
      <c r="Q4" s="215">
        <v>126.4</v>
      </c>
      <c r="R4" s="215">
        <v>3.12</v>
      </c>
      <c r="S4" s="215">
        <v>0.8</v>
      </c>
      <c r="T4" s="215">
        <v>0.14399999999999999</v>
      </c>
      <c r="U4" s="215">
        <v>6.4000000000000001E-2</v>
      </c>
      <c r="V4" s="215">
        <v>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L4"/>
    </row>
    <row r="5" spans="1:1026" x14ac:dyDescent="0.25">
      <c r="A5" s="212">
        <v>2</v>
      </c>
      <c r="B5" s="216" t="s">
        <v>848</v>
      </c>
      <c r="C5" s="214">
        <v>150</v>
      </c>
      <c r="D5" s="215">
        <v>11.4</v>
      </c>
      <c r="E5" s="215">
        <v>0</v>
      </c>
      <c r="F5" s="215">
        <v>11.4</v>
      </c>
      <c r="G5" s="215">
        <v>1.2</v>
      </c>
      <c r="H5" s="215">
        <v>0</v>
      </c>
      <c r="I5" s="215">
        <v>1.2</v>
      </c>
      <c r="J5" s="215">
        <v>73.8</v>
      </c>
      <c r="K5" s="215">
        <v>3.9</v>
      </c>
      <c r="L5" s="215">
        <v>352.5</v>
      </c>
      <c r="M5" s="215">
        <v>748.5</v>
      </c>
      <c r="N5" s="215">
        <v>139.5</v>
      </c>
      <c r="O5" s="215">
        <v>30</v>
      </c>
      <c r="P5" s="215">
        <v>21</v>
      </c>
      <c r="Q5" s="215">
        <v>97.5</v>
      </c>
      <c r="R5" s="215">
        <v>1.65</v>
      </c>
      <c r="S5" s="215">
        <v>0</v>
      </c>
      <c r="T5" s="215">
        <v>0.16500000000000001</v>
      </c>
      <c r="U5" s="215">
        <v>4.4999999999999998E-2</v>
      </c>
      <c r="V5" s="215">
        <v>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L5"/>
    </row>
    <row r="6" spans="1:1026" x14ac:dyDescent="0.25">
      <c r="A6" s="212">
        <v>3</v>
      </c>
      <c r="B6" s="216" t="s">
        <v>849</v>
      </c>
      <c r="C6" s="214">
        <v>15</v>
      </c>
      <c r="D6" s="215">
        <v>1.5227999999999999</v>
      </c>
      <c r="E6" s="215">
        <v>0</v>
      </c>
      <c r="F6" s="215">
        <f>D6</f>
        <v>1.5227999999999999</v>
      </c>
      <c r="G6" s="215">
        <v>0.1716</v>
      </c>
      <c r="H6" s="215">
        <v>0</v>
      </c>
      <c r="I6" s="215">
        <f>G6</f>
        <v>0.1716</v>
      </c>
      <c r="J6" s="215">
        <v>9.5413499999999996</v>
      </c>
      <c r="K6" s="215">
        <v>0.52500000000000002</v>
      </c>
      <c r="L6" s="215">
        <f t="shared" ref="L6:L18" si="0">D6*4+J6*4+G6*9</f>
        <v>45.801000000000002</v>
      </c>
      <c r="M6" s="215">
        <v>0.34200000000000003</v>
      </c>
      <c r="N6" s="215">
        <v>15.189</v>
      </c>
      <c r="O6" s="215">
        <v>2.3760000000000003</v>
      </c>
      <c r="P6" s="215">
        <v>2.0880000000000001</v>
      </c>
      <c r="Q6" s="215">
        <v>11.223000000000001</v>
      </c>
      <c r="R6" s="215">
        <v>0.15659999999999999</v>
      </c>
      <c r="S6" s="215">
        <v>0</v>
      </c>
      <c r="T6" s="215">
        <v>1.8359999999999998E-2</v>
      </c>
      <c r="U6" s="215">
        <v>4.8000000000000004E-3</v>
      </c>
      <c r="V6" s="215">
        <v>0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L6"/>
    </row>
    <row r="7" spans="1:1026" x14ac:dyDescent="0.25">
      <c r="A7" s="212">
        <v>4</v>
      </c>
      <c r="B7" s="216" t="s">
        <v>777</v>
      </c>
      <c r="C7" s="215">
        <f>SUM(C8:C16)</f>
        <v>45</v>
      </c>
      <c r="D7" s="215">
        <f t="shared" ref="D7:E7" si="1">SUM(D8:D16)</f>
        <v>4.4743999999999993</v>
      </c>
      <c r="E7" s="215">
        <f t="shared" si="1"/>
        <v>0</v>
      </c>
      <c r="F7" s="215">
        <f t="shared" ref="F7:F69" si="2">D7</f>
        <v>4.4743999999999993</v>
      </c>
      <c r="G7" s="215">
        <v>0.81224000000000018</v>
      </c>
      <c r="H7" s="215">
        <v>0</v>
      </c>
      <c r="I7" s="215">
        <f t="shared" ref="I7:I69" si="3">G7</f>
        <v>0.81224000000000018</v>
      </c>
      <c r="J7" s="215">
        <v>26.565629999999995</v>
      </c>
      <c r="K7" s="215">
        <f t="shared" ref="K7" si="4">SUM(K8:K16)</f>
        <v>3.1840000000000006</v>
      </c>
      <c r="L7" s="215">
        <f t="shared" si="0"/>
        <v>131.47027999999997</v>
      </c>
      <c r="M7" s="215">
        <v>3.2376000000000005</v>
      </c>
      <c r="N7" s="215">
        <v>103.79979999999998</v>
      </c>
      <c r="O7" s="215">
        <v>9.2311999999999994</v>
      </c>
      <c r="P7" s="215">
        <v>44.074199999999998</v>
      </c>
      <c r="Q7" s="215">
        <v>89.592600000000004</v>
      </c>
      <c r="R7" s="215">
        <v>1.4937899999999997</v>
      </c>
      <c r="S7" s="215">
        <v>0.45599999999999996</v>
      </c>
      <c r="T7" s="215">
        <v>9.0359999999999996E-2</v>
      </c>
      <c r="U7" s="215">
        <v>4.1200000000000007E-2</v>
      </c>
      <c r="V7" s="215">
        <v>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L7"/>
    </row>
    <row r="8" spans="1:1026" x14ac:dyDescent="0.25">
      <c r="A8" s="212">
        <v>5</v>
      </c>
      <c r="B8" s="213" t="s">
        <v>850</v>
      </c>
      <c r="C8" s="214">
        <v>18</v>
      </c>
      <c r="D8" s="215">
        <v>1.1843999999999999</v>
      </c>
      <c r="E8" s="215">
        <v>0</v>
      </c>
      <c r="F8" s="215">
        <f t="shared" si="2"/>
        <v>1.1843999999999999</v>
      </c>
      <c r="G8" s="215">
        <v>0.15839999999999999</v>
      </c>
      <c r="H8" s="215">
        <v>0</v>
      </c>
      <c r="I8" s="215">
        <f t="shared" si="3"/>
        <v>0.15839999999999999</v>
      </c>
      <c r="J8" s="215">
        <v>12.1212</v>
      </c>
      <c r="K8" s="215">
        <f>3*0.18</f>
        <v>0.54</v>
      </c>
      <c r="L8" s="215">
        <f t="shared" si="0"/>
        <v>54.648000000000003</v>
      </c>
      <c r="M8" s="215">
        <v>1.6416000000000002</v>
      </c>
      <c r="N8" s="215">
        <v>14.94</v>
      </c>
      <c r="O8" s="215">
        <v>1.2671999999999999</v>
      </c>
      <c r="P8" s="215">
        <v>7.83</v>
      </c>
      <c r="Q8" s="215">
        <v>23.49</v>
      </c>
      <c r="R8" s="215">
        <v>0.15659999999999999</v>
      </c>
      <c r="S8" s="215">
        <v>0</v>
      </c>
      <c r="T8" s="215">
        <v>1.0367999999999999E-2</v>
      </c>
      <c r="U8" s="215">
        <v>5.7600000000000004E-3</v>
      </c>
      <c r="V8" s="215"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L8"/>
    </row>
    <row r="9" spans="1:1026" x14ac:dyDescent="0.25">
      <c r="A9" s="212">
        <v>6</v>
      </c>
      <c r="B9" s="213" t="s">
        <v>851</v>
      </c>
      <c r="C9" s="214">
        <v>18</v>
      </c>
      <c r="D9" s="215">
        <v>2.1319199999999996</v>
      </c>
      <c r="E9" s="215">
        <v>0</v>
      </c>
      <c r="F9" s="215">
        <f t="shared" si="2"/>
        <v>2.1319199999999996</v>
      </c>
      <c r="G9" s="215">
        <v>0.52271999999999996</v>
      </c>
      <c r="H9" s="215">
        <v>0</v>
      </c>
      <c r="I9" s="215">
        <f t="shared" si="3"/>
        <v>0.52271999999999996</v>
      </c>
      <c r="J9" s="215">
        <v>9.3529800000000005</v>
      </c>
      <c r="K9" s="215">
        <f>11.3*0.17</f>
        <v>1.9210000000000003</v>
      </c>
      <c r="L9" s="215">
        <f t="shared" si="0"/>
        <v>50.644079999999995</v>
      </c>
      <c r="M9" s="215">
        <v>0.41040000000000004</v>
      </c>
      <c r="N9" s="215">
        <v>56.771999999999991</v>
      </c>
      <c r="O9" s="215">
        <v>3.1679999999999997</v>
      </c>
      <c r="P9" s="215">
        <v>31.32</v>
      </c>
      <c r="Q9" s="215">
        <v>46.666800000000002</v>
      </c>
      <c r="R9" s="215">
        <v>1.04922</v>
      </c>
      <c r="S9" s="215">
        <v>0.216</v>
      </c>
      <c r="T9" s="215">
        <v>5.5727999999999993E-2</v>
      </c>
      <c r="U9" s="215">
        <v>2.8799999999999999E-2</v>
      </c>
      <c r="V9" s="215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L9"/>
    </row>
    <row r="10" spans="1:1026" x14ac:dyDescent="0.25">
      <c r="A10" s="212">
        <v>7</v>
      </c>
      <c r="B10" s="213" t="s">
        <v>852</v>
      </c>
      <c r="C10" s="214">
        <v>2</v>
      </c>
      <c r="D10" s="215">
        <v>0.19363999999999998</v>
      </c>
      <c r="E10" s="215">
        <v>0</v>
      </c>
      <c r="F10" s="215">
        <f t="shared" si="2"/>
        <v>0.19363999999999998</v>
      </c>
      <c r="G10" s="215">
        <v>1.7600000000000001E-2</v>
      </c>
      <c r="H10" s="215">
        <v>0</v>
      </c>
      <c r="I10" s="215">
        <f t="shared" si="3"/>
        <v>1.7600000000000001E-2</v>
      </c>
      <c r="J10" s="215">
        <v>1.2849200000000001</v>
      </c>
      <c r="K10" s="215">
        <f>3.6*0.02</f>
        <v>7.2000000000000008E-2</v>
      </c>
      <c r="L10" s="215">
        <f t="shared" si="0"/>
        <v>6.0726400000000007</v>
      </c>
      <c r="M10" s="215">
        <v>4.5600000000000002E-2</v>
      </c>
      <c r="N10" s="215">
        <v>2.1579999999999999</v>
      </c>
      <c r="O10" s="215">
        <v>0.35200000000000004</v>
      </c>
      <c r="P10" s="215">
        <v>0.31319999999999998</v>
      </c>
      <c r="Q10" s="215">
        <v>1.4789999999999999</v>
      </c>
      <c r="R10" s="215">
        <v>1.7399999999999999E-2</v>
      </c>
      <c r="S10" s="215">
        <v>0</v>
      </c>
      <c r="T10" s="215">
        <v>2.016E-3</v>
      </c>
      <c r="U10" s="215">
        <v>6.4000000000000005E-4</v>
      </c>
      <c r="V10" s="215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L10"/>
    </row>
    <row r="11" spans="1:1026" x14ac:dyDescent="0.25">
      <c r="A11" s="212">
        <v>8</v>
      </c>
      <c r="B11" s="213" t="s">
        <v>853</v>
      </c>
      <c r="C11" s="214">
        <v>1</v>
      </c>
      <c r="D11" s="215">
        <v>8.7419999999999998E-2</v>
      </c>
      <c r="E11" s="215">
        <v>0</v>
      </c>
      <c r="F11" s="215">
        <f t="shared" si="2"/>
        <v>8.7419999999999998E-2</v>
      </c>
      <c r="G11" s="215">
        <v>9.6799999999999994E-3</v>
      </c>
      <c r="H11" s="215">
        <v>0</v>
      </c>
      <c r="I11" s="215">
        <f t="shared" si="3"/>
        <v>9.6799999999999994E-3</v>
      </c>
      <c r="J11" s="215">
        <v>0.60879000000000005</v>
      </c>
      <c r="K11" s="215">
        <f>7.8*0.01</f>
        <v>7.8E-2</v>
      </c>
      <c r="L11" s="215">
        <f t="shared" si="0"/>
        <v>2.8719600000000001</v>
      </c>
      <c r="M11" s="215">
        <v>7.6000000000000012E-2</v>
      </c>
      <c r="N11" s="215">
        <v>1.4276</v>
      </c>
      <c r="O11" s="215">
        <v>0.33440000000000003</v>
      </c>
      <c r="P11" s="215">
        <v>0.34800000000000003</v>
      </c>
      <c r="Q11" s="215">
        <v>2.8100999999999998</v>
      </c>
      <c r="R11" s="215">
        <v>1.566E-2</v>
      </c>
      <c r="S11" s="215">
        <v>0</v>
      </c>
      <c r="T11" s="215">
        <v>8.6399999999999986E-4</v>
      </c>
      <c r="U11" s="215">
        <v>4.7999999999999996E-4</v>
      </c>
      <c r="V11" s="215"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L11"/>
    </row>
    <row r="12" spans="1:1026" x14ac:dyDescent="0.25">
      <c r="A12" s="212">
        <v>9</v>
      </c>
      <c r="B12" s="213" t="s">
        <v>854</v>
      </c>
      <c r="C12" s="214">
        <v>1</v>
      </c>
      <c r="D12" s="215">
        <v>0.1081</v>
      </c>
      <c r="E12" s="215">
        <v>0</v>
      </c>
      <c r="F12" s="215">
        <f t="shared" si="2"/>
        <v>0.1081</v>
      </c>
      <c r="G12" s="215">
        <v>1.1439999999999999E-2</v>
      </c>
      <c r="H12" s="215">
        <v>0</v>
      </c>
      <c r="I12" s="215">
        <f t="shared" si="3"/>
        <v>1.1439999999999999E-2</v>
      </c>
      <c r="J12" s="215">
        <v>0.61789000000000005</v>
      </c>
      <c r="K12" s="215">
        <f>4.4*0.01</f>
        <v>4.4000000000000004E-2</v>
      </c>
      <c r="L12" s="215">
        <f t="shared" si="0"/>
        <v>3.00692</v>
      </c>
      <c r="M12" s="215">
        <v>0.12920000000000001</v>
      </c>
      <c r="N12" s="215">
        <v>1.9089999999999998</v>
      </c>
      <c r="O12" s="215">
        <v>0.35200000000000004</v>
      </c>
      <c r="P12" s="215">
        <v>0.52200000000000002</v>
      </c>
      <c r="Q12" s="215">
        <v>2.2706999999999997</v>
      </c>
      <c r="R12" s="215">
        <v>3.8279999999999995E-2</v>
      </c>
      <c r="S12" s="215">
        <v>0</v>
      </c>
      <c r="T12" s="215">
        <v>2.16E-3</v>
      </c>
      <c r="U12" s="215">
        <v>8.0000000000000004E-4</v>
      </c>
      <c r="V12" s="21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L12"/>
    </row>
    <row r="13" spans="1:1026" x14ac:dyDescent="0.25">
      <c r="A13" s="212">
        <v>10</v>
      </c>
      <c r="B13" s="213" t="s">
        <v>855</v>
      </c>
      <c r="C13" s="214">
        <v>1</v>
      </c>
      <c r="D13" s="215">
        <v>0.1081</v>
      </c>
      <c r="E13" s="215">
        <v>0</v>
      </c>
      <c r="F13" s="215">
        <f t="shared" si="2"/>
        <v>0.1081</v>
      </c>
      <c r="G13" s="215">
        <v>2.904E-2</v>
      </c>
      <c r="H13" s="215">
        <v>0</v>
      </c>
      <c r="I13" s="215">
        <f t="shared" si="3"/>
        <v>2.904E-2</v>
      </c>
      <c r="J13" s="215">
        <v>0.60515000000000008</v>
      </c>
      <c r="K13" s="215">
        <f>3.6*0.01</f>
        <v>3.6000000000000004E-2</v>
      </c>
      <c r="L13" s="215">
        <f t="shared" si="0"/>
        <v>3.11436</v>
      </c>
      <c r="M13" s="215">
        <v>7.6000000000000012E-2</v>
      </c>
      <c r="N13" s="215">
        <v>1.7512999999999999</v>
      </c>
      <c r="O13" s="215">
        <v>0.23760000000000001</v>
      </c>
      <c r="P13" s="215">
        <v>0.72209999999999996</v>
      </c>
      <c r="Q13" s="215">
        <v>2.0270999999999999</v>
      </c>
      <c r="R13" s="215">
        <v>2.349E-2</v>
      </c>
      <c r="S13" s="215">
        <v>1.7999999999999999E-2</v>
      </c>
      <c r="T13" s="215">
        <v>3.0239999999999998E-3</v>
      </c>
      <c r="U13" s="215">
        <v>3.2000000000000003E-4</v>
      </c>
      <c r="V13" s="215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L13"/>
    </row>
    <row r="14" spans="1:1026" x14ac:dyDescent="0.25">
      <c r="A14" s="212">
        <v>11</v>
      </c>
      <c r="B14" s="213" t="s">
        <v>856</v>
      </c>
      <c r="C14" s="214">
        <v>2</v>
      </c>
      <c r="D14" s="215">
        <v>0.38540000000000002</v>
      </c>
      <c r="E14" s="215">
        <v>0</v>
      </c>
      <c r="F14" s="215">
        <f t="shared" si="2"/>
        <v>0.38540000000000002</v>
      </c>
      <c r="G14" s="215">
        <v>3.5200000000000002E-2</v>
      </c>
      <c r="H14" s="215">
        <v>0</v>
      </c>
      <c r="I14" s="215">
        <f t="shared" si="3"/>
        <v>3.5200000000000002E-2</v>
      </c>
      <c r="J14" s="215">
        <v>0.90090000000000003</v>
      </c>
      <c r="K14" s="215">
        <f>10.7*0.03</f>
        <v>0.32099999999999995</v>
      </c>
      <c r="L14" s="215">
        <f t="shared" si="0"/>
        <v>5.4619999999999997</v>
      </c>
      <c r="M14" s="215">
        <v>0.50160000000000005</v>
      </c>
      <c r="N14" s="215">
        <v>14.4918</v>
      </c>
      <c r="O14" s="215">
        <v>2.0240000000000005</v>
      </c>
      <c r="P14" s="215">
        <v>1.8618000000000001</v>
      </c>
      <c r="Q14" s="215">
        <v>5.7245999999999997</v>
      </c>
      <c r="R14" s="215">
        <v>0.11832000000000001</v>
      </c>
      <c r="S14" s="215">
        <v>2.4E-2</v>
      </c>
      <c r="T14" s="215">
        <v>1.1664000000000001E-2</v>
      </c>
      <c r="U14" s="215">
        <v>2.4000000000000002E-3</v>
      </c>
      <c r="V14" s="215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L14"/>
    </row>
    <row r="15" spans="1:1026" x14ac:dyDescent="0.25">
      <c r="A15" s="212">
        <v>12</v>
      </c>
      <c r="B15" s="213" t="s">
        <v>857</v>
      </c>
      <c r="C15" s="214">
        <v>1</v>
      </c>
      <c r="D15" s="215">
        <v>0.19739999999999999</v>
      </c>
      <c r="E15" s="215">
        <v>0</v>
      </c>
      <c r="F15" s="215">
        <f t="shared" si="2"/>
        <v>0.19739999999999999</v>
      </c>
      <c r="G15" s="215">
        <v>1.7600000000000001E-2</v>
      </c>
      <c r="H15" s="215">
        <v>0</v>
      </c>
      <c r="I15" s="215">
        <f t="shared" si="3"/>
        <v>1.7600000000000001E-2</v>
      </c>
      <c r="J15" s="215">
        <v>0.42769999999999997</v>
      </c>
      <c r="K15" s="215">
        <f>12.4*0.01</f>
        <v>0.12400000000000001</v>
      </c>
      <c r="L15" s="215">
        <f t="shared" si="0"/>
        <v>2.6587999999999998</v>
      </c>
      <c r="M15" s="215">
        <v>0.30400000000000005</v>
      </c>
      <c r="N15" s="215">
        <v>9.129999999999999</v>
      </c>
      <c r="O15" s="215">
        <v>1.32</v>
      </c>
      <c r="P15" s="215">
        <v>0.89610000000000001</v>
      </c>
      <c r="Q15" s="215">
        <v>4.1760000000000002</v>
      </c>
      <c r="R15" s="215">
        <v>5.1329999999999994E-2</v>
      </c>
      <c r="S15" s="215">
        <v>0</v>
      </c>
      <c r="T15" s="215">
        <v>3.5999999999999999E-3</v>
      </c>
      <c r="U15" s="215">
        <v>1.4400000000000001E-3</v>
      </c>
      <c r="V15" s="215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L15"/>
    </row>
    <row r="16" spans="1:1026" x14ac:dyDescent="0.25">
      <c r="A16" s="212">
        <v>13</v>
      </c>
      <c r="B16" s="213" t="s">
        <v>858</v>
      </c>
      <c r="C16" s="214">
        <v>1</v>
      </c>
      <c r="D16" s="215">
        <v>7.8020000000000006E-2</v>
      </c>
      <c r="E16" s="215">
        <v>0</v>
      </c>
      <c r="F16" s="215">
        <f t="shared" si="2"/>
        <v>7.8020000000000006E-2</v>
      </c>
      <c r="G16" s="215">
        <v>1.056E-2</v>
      </c>
      <c r="H16" s="215">
        <v>0</v>
      </c>
      <c r="I16" s="215">
        <f t="shared" si="3"/>
        <v>1.056E-2</v>
      </c>
      <c r="J16" s="215">
        <v>0.64610000000000001</v>
      </c>
      <c r="K16" s="215">
        <f>4.8*0.01</f>
        <v>4.8000000000000001E-2</v>
      </c>
      <c r="L16" s="215">
        <f t="shared" si="0"/>
        <v>2.99152</v>
      </c>
      <c r="M16" s="215">
        <v>5.3200000000000004E-2</v>
      </c>
      <c r="N16" s="215">
        <v>1.2201</v>
      </c>
      <c r="O16" s="215">
        <v>0.17600000000000002</v>
      </c>
      <c r="P16" s="215">
        <v>0.26100000000000001</v>
      </c>
      <c r="Q16" s="215">
        <v>0.94830000000000003</v>
      </c>
      <c r="R16" s="215">
        <v>2.349E-2</v>
      </c>
      <c r="S16" s="215">
        <v>0.19800000000000001</v>
      </c>
      <c r="T16" s="215">
        <v>9.3599999999999987E-4</v>
      </c>
      <c r="U16" s="215">
        <v>5.6000000000000006E-4</v>
      </c>
      <c r="V16" s="215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L16"/>
    </row>
    <row r="17" spans="1:1026" x14ac:dyDescent="0.25">
      <c r="A17" s="212">
        <v>14</v>
      </c>
      <c r="B17" s="216" t="s">
        <v>859</v>
      </c>
      <c r="C17" s="214">
        <v>15</v>
      </c>
      <c r="D17" s="215">
        <v>1.5509999999999999</v>
      </c>
      <c r="E17" s="215">
        <v>0</v>
      </c>
      <c r="F17" s="215">
        <f t="shared" si="2"/>
        <v>1.5509999999999999</v>
      </c>
      <c r="G17" s="215">
        <v>0.1716</v>
      </c>
      <c r="H17" s="215">
        <v>0</v>
      </c>
      <c r="I17" s="215">
        <f t="shared" si="3"/>
        <v>0.1716</v>
      </c>
      <c r="J17" s="215">
        <v>9.6232500000000005</v>
      </c>
      <c r="K17" s="215">
        <f>3.7*0.15</f>
        <v>0.55500000000000005</v>
      </c>
      <c r="L17" s="215">
        <f t="shared" si="0"/>
        <v>46.241400000000006</v>
      </c>
      <c r="M17" s="215">
        <v>0.34200000000000003</v>
      </c>
      <c r="N17" s="215">
        <v>15.313499999999999</v>
      </c>
      <c r="O17" s="215">
        <v>2.508</v>
      </c>
      <c r="P17" s="215">
        <v>2.0880000000000001</v>
      </c>
      <c r="Q17" s="215">
        <v>11.3535</v>
      </c>
      <c r="R17" s="215">
        <v>0.20879999999999999</v>
      </c>
      <c r="S17" s="215">
        <v>0</v>
      </c>
      <c r="T17" s="215">
        <v>1.8359999999999998E-2</v>
      </c>
      <c r="U17" s="215">
        <v>4.8000000000000004E-3</v>
      </c>
      <c r="V17" s="215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x14ac:dyDescent="0.25">
      <c r="A18" s="212">
        <v>15</v>
      </c>
      <c r="B18" s="216" t="s">
        <v>860</v>
      </c>
      <c r="C18" s="214">
        <v>187</v>
      </c>
      <c r="D18" s="215">
        <v>3.5156000000000001</v>
      </c>
      <c r="E18" s="215">
        <v>0</v>
      </c>
      <c r="F18" s="215">
        <f t="shared" si="2"/>
        <v>3.5156000000000001</v>
      </c>
      <c r="G18" s="215">
        <v>0.65824000000000005</v>
      </c>
      <c r="H18" s="215">
        <v>0</v>
      </c>
      <c r="I18" s="215">
        <f t="shared" si="3"/>
        <v>0.65824000000000005</v>
      </c>
      <c r="J18" s="215">
        <v>27.737710000000003</v>
      </c>
      <c r="K18" s="215">
        <f>1.4*1.87</f>
        <v>2.6179999999999999</v>
      </c>
      <c r="L18" s="215">
        <f t="shared" si="0"/>
        <v>130.93740000000003</v>
      </c>
      <c r="M18" s="215">
        <v>7.1060000000000008</v>
      </c>
      <c r="N18" s="215">
        <v>881.59280000000001</v>
      </c>
      <c r="O18" s="215">
        <v>16.456000000000003</v>
      </c>
      <c r="P18" s="215">
        <v>37.418700000000001</v>
      </c>
      <c r="Q18" s="215">
        <v>94.360200000000006</v>
      </c>
      <c r="R18" s="215">
        <v>1.46421</v>
      </c>
      <c r="S18" s="215">
        <v>3.3660000000000001</v>
      </c>
      <c r="T18" s="215">
        <v>0.16156800000000002</v>
      </c>
      <c r="U18" s="215">
        <v>0.10472000000000002</v>
      </c>
      <c r="V18" s="215">
        <v>14.960000000000003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78.75" x14ac:dyDescent="0.25">
      <c r="A19" s="212">
        <v>16</v>
      </c>
      <c r="B19" s="216" t="s">
        <v>861</v>
      </c>
      <c r="C19" s="215">
        <f>SUM(C20:C26)</f>
        <v>280</v>
      </c>
      <c r="D19" s="215">
        <f t="shared" ref="D19:V19" si="5">SUM(D20:D28)</f>
        <v>4.6820000000000004</v>
      </c>
      <c r="E19" s="215">
        <f t="shared" si="5"/>
        <v>0</v>
      </c>
      <c r="F19" s="215">
        <f t="shared" si="5"/>
        <v>4.6820000000000004</v>
      </c>
      <c r="G19" s="215">
        <f t="shared" si="5"/>
        <v>0.40816000000000008</v>
      </c>
      <c r="H19" s="215">
        <f t="shared" si="5"/>
        <v>0</v>
      </c>
      <c r="I19" s="215">
        <f t="shared" si="5"/>
        <v>0.40816000000000008</v>
      </c>
      <c r="J19" s="215">
        <f t="shared" si="5"/>
        <v>15.43778</v>
      </c>
      <c r="K19" s="215">
        <f t="shared" ref="K19" si="6">SUM(K20:K26)</f>
        <v>5.8239999999999998</v>
      </c>
      <c r="L19" s="215">
        <f t="shared" si="5"/>
        <v>80.836560000000006</v>
      </c>
      <c r="M19" s="215">
        <f t="shared" si="5"/>
        <v>34.908000000000008</v>
      </c>
      <c r="N19" s="215">
        <f t="shared" si="5"/>
        <v>760.55060000000003</v>
      </c>
      <c r="O19" s="215">
        <f t="shared" si="5"/>
        <v>146.38400000000001</v>
      </c>
      <c r="P19" s="215">
        <f t="shared" si="5"/>
        <v>68.380800000000008</v>
      </c>
      <c r="Q19" s="215">
        <f t="shared" si="5"/>
        <v>119.90400000000001</v>
      </c>
      <c r="R19" s="215">
        <f t="shared" si="5"/>
        <v>2.2058600000000004</v>
      </c>
      <c r="S19" s="215">
        <f t="shared" si="5"/>
        <v>736.22399999999993</v>
      </c>
      <c r="T19" s="215">
        <f t="shared" si="5"/>
        <v>9.5871999999999999E-2</v>
      </c>
      <c r="U19" s="215">
        <f t="shared" si="5"/>
        <v>0.10496000000000003</v>
      </c>
      <c r="V19" s="215">
        <f t="shared" si="5"/>
        <v>57.040000000000006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x14ac:dyDescent="0.25">
      <c r="A20" s="212">
        <v>17</v>
      </c>
      <c r="B20" s="213" t="s">
        <v>862</v>
      </c>
      <c r="C20" s="214">
        <v>28</v>
      </c>
      <c r="D20" s="215">
        <v>0.30800000000000005</v>
      </c>
      <c r="E20" s="215">
        <v>0</v>
      </c>
      <c r="F20" s="215">
        <v>0.30800000000000005</v>
      </c>
      <c r="G20" s="215">
        <v>5.6000000000000008E-2</v>
      </c>
      <c r="H20" s="215">
        <v>0</v>
      </c>
      <c r="I20" s="215">
        <v>5.6000000000000001E-2</v>
      </c>
      <c r="J20" s="215">
        <v>1.0640000000000001</v>
      </c>
      <c r="K20" s="215">
        <f>1.4*0.28</f>
        <v>0.39200000000000002</v>
      </c>
      <c r="L20" s="215">
        <v>2.6880000000000002</v>
      </c>
      <c r="M20" s="215">
        <v>0.84000000000000008</v>
      </c>
      <c r="N20" s="215">
        <v>81.2</v>
      </c>
      <c r="O20" s="215">
        <v>3.9200000000000004</v>
      </c>
      <c r="P20" s="215">
        <v>5.6000000000000005</v>
      </c>
      <c r="Q20" s="215">
        <v>7.2800000000000011</v>
      </c>
      <c r="R20" s="215">
        <v>0.25200000000000006</v>
      </c>
      <c r="S20" s="215">
        <v>37.24</v>
      </c>
      <c r="T20" s="215">
        <v>1.6800000000000002E-2</v>
      </c>
      <c r="U20" s="215">
        <v>1.1200000000000002E-2</v>
      </c>
      <c r="V20" s="215">
        <v>7.0000000000000009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x14ac:dyDescent="0.25">
      <c r="A21" s="212">
        <v>18</v>
      </c>
      <c r="B21" s="213" t="s">
        <v>863</v>
      </c>
      <c r="C21" s="214">
        <v>28</v>
      </c>
      <c r="D21" s="215">
        <v>0.22400000000000003</v>
      </c>
      <c r="E21" s="215">
        <v>0</v>
      </c>
      <c r="F21" s="215">
        <v>0.22400000000000003</v>
      </c>
      <c r="G21" s="215">
        <v>2.8000000000000004E-2</v>
      </c>
      <c r="H21" s="215">
        <v>0</v>
      </c>
      <c r="I21" s="215">
        <v>2.8000000000000004E-2</v>
      </c>
      <c r="J21" s="215">
        <v>0.70000000000000007</v>
      </c>
      <c r="K21" s="215">
        <f>1*0.28</f>
        <v>0.28000000000000003</v>
      </c>
      <c r="L21" s="215">
        <v>3.9200000000000004</v>
      </c>
      <c r="M21" s="215">
        <v>2.2400000000000002</v>
      </c>
      <c r="N21" s="215">
        <v>39.480000000000004</v>
      </c>
      <c r="O21" s="215">
        <v>6.44</v>
      </c>
      <c r="P21" s="215">
        <v>3.9200000000000004</v>
      </c>
      <c r="Q21" s="215">
        <v>11.760000000000002</v>
      </c>
      <c r="R21" s="215">
        <v>0.16800000000000001</v>
      </c>
      <c r="S21" s="215">
        <v>2.8000000000000003</v>
      </c>
      <c r="T21" s="215">
        <v>8.4000000000000012E-3</v>
      </c>
      <c r="U21" s="215">
        <v>1.1200000000000002E-2</v>
      </c>
      <c r="V21" s="215">
        <v>2.8000000000000003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x14ac:dyDescent="0.25">
      <c r="A22" s="212">
        <v>19</v>
      </c>
      <c r="B22" s="213" t="s">
        <v>864</v>
      </c>
      <c r="C22" s="214">
        <v>42</v>
      </c>
      <c r="D22" s="215">
        <v>0.51324000000000003</v>
      </c>
      <c r="E22" s="215">
        <v>0</v>
      </c>
      <c r="F22" s="215">
        <f t="shared" si="2"/>
        <v>0.51324000000000003</v>
      </c>
      <c r="G22" s="215">
        <v>3.696E-2</v>
      </c>
      <c r="H22" s="215">
        <v>0</v>
      </c>
      <c r="I22" s="215">
        <f t="shared" si="3"/>
        <v>3.696E-2</v>
      </c>
      <c r="J22" s="215">
        <v>2.6371800000000003</v>
      </c>
      <c r="K22" s="215">
        <f>2.4*0.42</f>
        <v>1.008</v>
      </c>
      <c r="L22" s="215">
        <f>D22*4+J22*4+G22*9</f>
        <v>12.934320000000001</v>
      </c>
      <c r="M22" s="215">
        <v>6.7032000000000007</v>
      </c>
      <c r="N22" s="215">
        <v>69.72</v>
      </c>
      <c r="O22" s="215">
        <v>9.9792000000000005</v>
      </c>
      <c r="P22" s="215">
        <v>13.885199999999999</v>
      </c>
      <c r="Q22" s="215">
        <v>20.096999999999998</v>
      </c>
      <c r="R22" s="215">
        <v>0.25578000000000001</v>
      </c>
      <c r="S22" s="215">
        <v>504</v>
      </c>
      <c r="T22" s="215">
        <v>1.8143999999999997E-2</v>
      </c>
      <c r="U22" s="215">
        <v>2.3520000000000003E-2</v>
      </c>
      <c r="V22" s="215">
        <v>0.84000000000000008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x14ac:dyDescent="0.25">
      <c r="A23" s="212">
        <v>20</v>
      </c>
      <c r="B23" s="213" t="s">
        <v>865</v>
      </c>
      <c r="C23" s="214">
        <v>14</v>
      </c>
      <c r="D23" s="215">
        <v>0.19740000000000002</v>
      </c>
      <c r="E23" s="215">
        <v>0</v>
      </c>
      <c r="F23" s="215">
        <f t="shared" si="2"/>
        <v>0.19740000000000002</v>
      </c>
      <c r="G23" s="215">
        <v>1.2320000000000001E-2</v>
      </c>
      <c r="H23" s="215">
        <v>0</v>
      </c>
      <c r="I23" s="215">
        <f t="shared" si="3"/>
        <v>1.2320000000000001E-2</v>
      </c>
      <c r="J23" s="215">
        <v>1.1211200000000001</v>
      </c>
      <c r="K23" s="215">
        <f>2.5*0.14</f>
        <v>0.35000000000000003</v>
      </c>
      <c r="L23" s="215">
        <f>D23*4+J23*4+G23*9</f>
        <v>5.3849600000000004</v>
      </c>
      <c r="M23" s="215">
        <v>4.8944000000000001</v>
      </c>
      <c r="N23" s="215">
        <v>33.465600000000002</v>
      </c>
      <c r="O23" s="215">
        <v>4.5584000000000007</v>
      </c>
      <c r="P23" s="215">
        <v>2.6796000000000002</v>
      </c>
      <c r="Q23" s="215">
        <v>5.2374000000000001</v>
      </c>
      <c r="R23" s="215">
        <v>0.17052</v>
      </c>
      <c r="S23" s="215">
        <v>0.16800000000000001</v>
      </c>
      <c r="T23" s="215">
        <v>2.0160000000000004E-3</v>
      </c>
      <c r="U23" s="215">
        <v>4.4800000000000005E-3</v>
      </c>
      <c r="V23" s="215">
        <v>0.56000000000000005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x14ac:dyDescent="0.25">
      <c r="A24" s="212">
        <v>21</v>
      </c>
      <c r="B24" s="213" t="s">
        <v>866</v>
      </c>
      <c r="C24" s="214">
        <v>112</v>
      </c>
      <c r="D24" s="215">
        <v>1.8950400000000003</v>
      </c>
      <c r="E24" s="215">
        <v>0</v>
      </c>
      <c r="F24" s="215">
        <f t="shared" si="2"/>
        <v>1.8950400000000003</v>
      </c>
      <c r="G24" s="215">
        <v>9.8560000000000009E-2</v>
      </c>
      <c r="H24" s="215">
        <v>0</v>
      </c>
      <c r="I24" s="215">
        <f t="shared" si="3"/>
        <v>9.8560000000000009E-2</v>
      </c>
      <c r="J24" s="215">
        <v>4.7902400000000016</v>
      </c>
      <c r="K24" s="215">
        <f>2*1.12</f>
        <v>2.2400000000000002</v>
      </c>
      <c r="L24" s="215">
        <f>D24*4+J24*4+G24*9</f>
        <v>27.628160000000008</v>
      </c>
      <c r="M24" s="215">
        <v>11.065600000000002</v>
      </c>
      <c r="N24" s="215">
        <v>278.88000000000005</v>
      </c>
      <c r="O24" s="215">
        <v>47.308800000000005</v>
      </c>
      <c r="P24" s="215">
        <v>15.590400000000001</v>
      </c>
      <c r="Q24" s="215">
        <v>30.206400000000006</v>
      </c>
      <c r="R24" s="215">
        <v>0.58464000000000005</v>
      </c>
      <c r="S24" s="215">
        <v>2.016</v>
      </c>
      <c r="T24" s="215">
        <v>2.4192000000000002E-2</v>
      </c>
      <c r="U24" s="215">
        <v>3.5840000000000004E-2</v>
      </c>
      <c r="V24" s="215">
        <v>20.160000000000004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x14ac:dyDescent="0.25">
      <c r="A25" s="212">
        <v>22</v>
      </c>
      <c r="B25" s="213" t="s">
        <v>867</v>
      </c>
      <c r="C25" s="214">
        <v>42</v>
      </c>
      <c r="D25" s="215">
        <v>0.55271999999999999</v>
      </c>
      <c r="E25" s="215">
        <v>0</v>
      </c>
      <c r="F25" s="215">
        <f t="shared" si="2"/>
        <v>0.55271999999999999</v>
      </c>
      <c r="G25" s="215">
        <v>7.392E-2</v>
      </c>
      <c r="H25" s="215">
        <v>0</v>
      </c>
      <c r="I25" s="215">
        <f t="shared" si="3"/>
        <v>7.392E-2</v>
      </c>
      <c r="J25" s="215">
        <v>3.1340399999999997</v>
      </c>
      <c r="K25" s="215">
        <f>3*0.42</f>
        <v>1.26</v>
      </c>
      <c r="L25" s="215">
        <f>D25*4+J25*4+G25*9</f>
        <v>15.412319999999998</v>
      </c>
      <c r="M25" s="215">
        <v>1.2767999999999999</v>
      </c>
      <c r="N25" s="215">
        <v>61.004999999999995</v>
      </c>
      <c r="O25" s="215">
        <v>11.457599999999999</v>
      </c>
      <c r="P25" s="215">
        <v>5.1155999999999997</v>
      </c>
      <c r="Q25" s="215">
        <v>21.193200000000001</v>
      </c>
      <c r="R25" s="215">
        <v>0.29232000000000002</v>
      </c>
      <c r="S25" s="215">
        <v>0</v>
      </c>
      <c r="T25" s="215">
        <v>1.512E-2</v>
      </c>
      <c r="U25" s="215">
        <v>6.7200000000000003E-3</v>
      </c>
      <c r="V25" s="215">
        <v>1.6800000000000002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x14ac:dyDescent="0.25">
      <c r="A26" s="212">
        <v>23</v>
      </c>
      <c r="B26" s="213" t="s">
        <v>868</v>
      </c>
      <c r="C26" s="214">
        <v>14</v>
      </c>
      <c r="D26" s="215">
        <f>SUM(D27:D28)</f>
        <v>0.49580000000000013</v>
      </c>
      <c r="E26" s="215">
        <f t="shared" ref="E26:V26" si="7">SUM(E27:E28)</f>
        <v>0</v>
      </c>
      <c r="F26" s="215">
        <f t="shared" si="7"/>
        <v>0.49580000000000007</v>
      </c>
      <c r="G26" s="215">
        <f t="shared" si="7"/>
        <v>5.1200000000000009E-2</v>
      </c>
      <c r="H26" s="215">
        <f t="shared" si="7"/>
        <v>0</v>
      </c>
      <c r="I26" s="215">
        <f t="shared" si="7"/>
        <v>5.1200000000000009E-2</v>
      </c>
      <c r="J26" s="215">
        <f t="shared" si="7"/>
        <v>0.99560000000000015</v>
      </c>
      <c r="K26" s="215">
        <f>2.1*0.14</f>
        <v>0.29400000000000004</v>
      </c>
      <c r="L26" s="215">
        <f t="shared" si="7"/>
        <v>6.4344000000000001</v>
      </c>
      <c r="M26" s="215">
        <f t="shared" si="7"/>
        <v>3.9440000000000008</v>
      </c>
      <c r="N26" s="215">
        <f t="shared" si="7"/>
        <v>98.4</v>
      </c>
      <c r="O26" s="215">
        <f t="shared" si="7"/>
        <v>31.360000000000007</v>
      </c>
      <c r="P26" s="215">
        <f t="shared" si="7"/>
        <v>10.795</v>
      </c>
      <c r="Q26" s="215">
        <f t="shared" si="7"/>
        <v>12.065000000000003</v>
      </c>
      <c r="R26" s="215">
        <f t="shared" si="7"/>
        <v>0.24130000000000004</v>
      </c>
      <c r="S26" s="215">
        <f t="shared" si="7"/>
        <v>95</v>
      </c>
      <c r="T26" s="215">
        <f t="shared" si="7"/>
        <v>5.6000000000000008E-3</v>
      </c>
      <c r="U26" s="215">
        <f t="shared" si="7"/>
        <v>6.0000000000000019E-3</v>
      </c>
      <c r="V26" s="215">
        <f t="shared" si="7"/>
        <v>12.000000000000004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x14ac:dyDescent="0.25">
      <c r="A27" s="212">
        <v>24</v>
      </c>
      <c r="B27" s="213" t="s">
        <v>869</v>
      </c>
      <c r="C27" s="215">
        <v>10</v>
      </c>
      <c r="D27" s="215">
        <v>0.34780000000000005</v>
      </c>
      <c r="E27" s="215">
        <v>0</v>
      </c>
      <c r="F27" s="215">
        <f t="shared" si="2"/>
        <v>0.34780000000000005</v>
      </c>
      <c r="G27" s="215">
        <v>3.5200000000000009E-2</v>
      </c>
      <c r="H27" s="215">
        <v>0</v>
      </c>
      <c r="I27" s="215">
        <f t="shared" si="3"/>
        <v>3.5200000000000009E-2</v>
      </c>
      <c r="J27" s="215">
        <v>0.6916000000000001</v>
      </c>
      <c r="K27" s="215">
        <f t="shared" ref="K27" si="8">K26/1.4</f>
        <v>0.21000000000000005</v>
      </c>
      <c r="L27" s="215">
        <f>D27*4+J27*4+G27*9</f>
        <v>4.4744000000000002</v>
      </c>
      <c r="M27" s="215">
        <v>2.5840000000000005</v>
      </c>
      <c r="N27" s="215">
        <v>66.400000000000006</v>
      </c>
      <c r="O27" s="215">
        <v>21.560000000000002</v>
      </c>
      <c r="P27" s="215">
        <v>7.3949999999999996</v>
      </c>
      <c r="Q27" s="215">
        <v>8.2650000000000023</v>
      </c>
      <c r="R27" s="215">
        <v>0.16530000000000003</v>
      </c>
      <c r="S27" s="215">
        <v>57</v>
      </c>
      <c r="T27" s="215">
        <v>3.6000000000000008E-3</v>
      </c>
      <c r="U27" s="215">
        <v>4.000000000000001E-3</v>
      </c>
      <c r="V27" s="215">
        <v>6.0000000000000018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 x14ac:dyDescent="0.25">
      <c r="A28" s="212">
        <v>25</v>
      </c>
      <c r="B28" s="213" t="s">
        <v>870</v>
      </c>
      <c r="C28" s="215">
        <v>4</v>
      </c>
      <c r="D28" s="215">
        <v>0.14800000000000005</v>
      </c>
      <c r="E28" s="215">
        <v>0</v>
      </c>
      <c r="F28" s="215">
        <v>0.14800000000000002</v>
      </c>
      <c r="G28" s="215">
        <v>1.6000000000000004E-2</v>
      </c>
      <c r="H28" s="215">
        <v>0</v>
      </c>
      <c r="I28" s="215">
        <v>1.6000000000000004E-2</v>
      </c>
      <c r="J28" s="215">
        <v>0.30400000000000005</v>
      </c>
      <c r="K28" s="215">
        <f t="shared" ref="K28" si="9">K26*0.4/1.4</f>
        <v>8.4000000000000019E-2</v>
      </c>
      <c r="L28" s="215">
        <v>1.9600000000000002</v>
      </c>
      <c r="M28" s="215">
        <v>1.3600000000000003</v>
      </c>
      <c r="N28" s="215">
        <v>32.000000000000007</v>
      </c>
      <c r="O28" s="215">
        <v>9.8000000000000025</v>
      </c>
      <c r="P28" s="215">
        <v>3.4000000000000008</v>
      </c>
      <c r="Q28" s="215">
        <v>3.8000000000000003</v>
      </c>
      <c r="R28" s="215">
        <v>7.6000000000000012E-2</v>
      </c>
      <c r="S28" s="215">
        <v>38.000000000000007</v>
      </c>
      <c r="T28" s="215">
        <v>2.0000000000000005E-3</v>
      </c>
      <c r="U28" s="215">
        <v>2.0000000000000005E-3</v>
      </c>
      <c r="V28" s="215">
        <v>6.0000000000000018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x14ac:dyDescent="0.25">
      <c r="A29" s="212">
        <v>26</v>
      </c>
      <c r="B29" s="216" t="s">
        <v>771</v>
      </c>
      <c r="C29" s="215">
        <f>SUM(C30:C40)-C30-C37</f>
        <v>185</v>
      </c>
      <c r="D29" s="215">
        <f>SUM(D30:D40)</f>
        <v>1.6984799999999995</v>
      </c>
      <c r="E29" s="215">
        <f t="shared" ref="E29:V29" si="10">SUM(E30:E40)</f>
        <v>0</v>
      </c>
      <c r="F29" s="215">
        <f t="shared" si="10"/>
        <v>1.6984799999999995</v>
      </c>
      <c r="G29" s="215">
        <f t="shared" si="10"/>
        <v>0.87903999999999993</v>
      </c>
      <c r="H29" s="215">
        <f t="shared" si="10"/>
        <v>0</v>
      </c>
      <c r="I29" s="215">
        <f t="shared" si="10"/>
        <v>0.87903999999999993</v>
      </c>
      <c r="J29" s="215">
        <f t="shared" si="10"/>
        <v>25.241600000000002</v>
      </c>
      <c r="K29" s="215">
        <f t="shared" ref="K29" si="11">SUM(K30:K40)-K30-K37</f>
        <v>3.823999999999999</v>
      </c>
      <c r="L29" s="215">
        <f t="shared" si="10"/>
        <v>120.22368000000002</v>
      </c>
      <c r="M29" s="215">
        <f t="shared" si="10"/>
        <v>49.231599999999993</v>
      </c>
      <c r="N29" s="215">
        <f t="shared" si="10"/>
        <v>607.53589999999997</v>
      </c>
      <c r="O29" s="215">
        <f t="shared" si="10"/>
        <v>48.561600000000006</v>
      </c>
      <c r="P29" s="215">
        <f t="shared" si="10"/>
        <v>34.089696000000004</v>
      </c>
      <c r="Q29" s="215">
        <f t="shared" si="10"/>
        <v>37.648300000000006</v>
      </c>
      <c r="R29" s="215">
        <f t="shared" si="10"/>
        <v>3.8121199999999993</v>
      </c>
      <c r="S29" s="215">
        <f t="shared" si="10"/>
        <v>12.700000000000001</v>
      </c>
      <c r="T29" s="215">
        <f t="shared" si="10"/>
        <v>7.5623999999999997E-2</v>
      </c>
      <c r="U29" s="215">
        <f t="shared" si="10"/>
        <v>6.0640000000000006E-2</v>
      </c>
      <c r="V29" s="215">
        <f t="shared" si="10"/>
        <v>28.648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x14ac:dyDescent="0.25">
      <c r="A30" s="212">
        <v>27</v>
      </c>
      <c r="B30" s="216" t="s">
        <v>871</v>
      </c>
      <c r="C30" s="215">
        <v>74</v>
      </c>
      <c r="D30" s="215">
        <f>D31+D32</f>
        <v>0.29143999999999992</v>
      </c>
      <c r="E30" s="215">
        <f t="shared" ref="E30:V30" si="12">E31+E32</f>
        <v>0</v>
      </c>
      <c r="F30" s="215">
        <f t="shared" si="12"/>
        <v>0.29143999999999992</v>
      </c>
      <c r="G30" s="215">
        <f t="shared" si="12"/>
        <v>0.28687999999999997</v>
      </c>
      <c r="H30" s="215">
        <f t="shared" si="12"/>
        <v>0</v>
      </c>
      <c r="I30" s="215">
        <f t="shared" si="12"/>
        <v>0.28687999999999997</v>
      </c>
      <c r="J30" s="215">
        <f t="shared" si="12"/>
        <v>7.0844200000000006</v>
      </c>
      <c r="K30" s="215">
        <f>1.8*0.74</f>
        <v>1.3320000000000001</v>
      </c>
      <c r="L30" s="215">
        <f t="shared" si="12"/>
        <v>33.515360000000001</v>
      </c>
      <c r="M30" s="215">
        <f t="shared" si="12"/>
        <v>18.054399999999998</v>
      </c>
      <c r="N30" s="215">
        <f t="shared" si="12"/>
        <v>196.74059999999997</v>
      </c>
      <c r="O30" s="215">
        <f t="shared" si="12"/>
        <v>11.475199999999999</v>
      </c>
      <c r="P30" s="215">
        <f t="shared" si="12"/>
        <v>6.4377000000000004</v>
      </c>
      <c r="Q30" s="215">
        <f t="shared" si="12"/>
        <v>7.8683000000000005</v>
      </c>
      <c r="R30" s="215">
        <f t="shared" si="12"/>
        <v>1.5736599999999998</v>
      </c>
      <c r="S30" s="215">
        <f t="shared" si="12"/>
        <v>3.32</v>
      </c>
      <c r="T30" s="215">
        <f t="shared" si="12"/>
        <v>2.0603999999999997E-2</v>
      </c>
      <c r="U30" s="215">
        <f t="shared" si="12"/>
        <v>1.404E-2</v>
      </c>
      <c r="V30" s="215">
        <f t="shared" si="12"/>
        <v>6.26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1:1026" x14ac:dyDescent="0.25">
      <c r="A31" s="212">
        <v>28</v>
      </c>
      <c r="B31" s="216" t="s">
        <v>872</v>
      </c>
      <c r="C31" s="215">
        <v>19</v>
      </c>
      <c r="D31" s="215">
        <v>7.1439999999999976E-2</v>
      </c>
      <c r="E31" s="215">
        <v>0</v>
      </c>
      <c r="F31" s="215">
        <f t="shared" si="2"/>
        <v>7.1439999999999976E-2</v>
      </c>
      <c r="G31" s="215">
        <v>6.6879999999999981E-2</v>
      </c>
      <c r="H31" s="215">
        <v>0</v>
      </c>
      <c r="I31" s="215">
        <f t="shared" si="3"/>
        <v>6.6879999999999981E-2</v>
      </c>
      <c r="J31" s="215">
        <v>1.6944200000000003</v>
      </c>
      <c r="K31" s="215">
        <f t="shared" ref="K31" si="13">K30/7.4*1.9</f>
        <v>0.34199999999999997</v>
      </c>
      <c r="L31" s="215">
        <f>D31*4+J31*4+G31*9</f>
        <v>7.6653600000000006</v>
      </c>
      <c r="M31" s="215">
        <v>3.7543999999999995</v>
      </c>
      <c r="N31" s="215">
        <v>43.840599999999995</v>
      </c>
      <c r="O31" s="215">
        <v>2.6751999999999998</v>
      </c>
      <c r="P31" s="215">
        <v>1.4877</v>
      </c>
      <c r="Q31" s="215">
        <v>1.8182999999999998</v>
      </c>
      <c r="R31" s="215">
        <v>0.36365999999999998</v>
      </c>
      <c r="S31" s="215">
        <v>0.56999999999999995</v>
      </c>
      <c r="T31" s="215">
        <v>4.1039999999999991E-3</v>
      </c>
      <c r="U31" s="215">
        <v>3.0400000000000002E-3</v>
      </c>
      <c r="V31" s="215">
        <v>0.76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1:1026" x14ac:dyDescent="0.25">
      <c r="A32" s="212">
        <v>29</v>
      </c>
      <c r="B32" s="216" t="s">
        <v>873</v>
      </c>
      <c r="C32" s="215">
        <v>55</v>
      </c>
      <c r="D32" s="215">
        <v>0.21999999999999997</v>
      </c>
      <c r="E32" s="215">
        <v>0</v>
      </c>
      <c r="F32" s="215">
        <v>0.21999999999999997</v>
      </c>
      <c r="G32" s="215">
        <v>0.21999999999999997</v>
      </c>
      <c r="H32" s="215">
        <v>0</v>
      </c>
      <c r="I32" s="215">
        <v>0.21999999999999997</v>
      </c>
      <c r="J32" s="215">
        <v>5.3900000000000006</v>
      </c>
      <c r="K32" s="215">
        <f t="shared" ref="K32" si="14">K30/7.4*5.5</f>
        <v>0.99</v>
      </c>
      <c r="L32" s="215">
        <v>25.85</v>
      </c>
      <c r="M32" s="215">
        <v>14.299999999999997</v>
      </c>
      <c r="N32" s="215">
        <v>152.89999999999998</v>
      </c>
      <c r="O32" s="215">
        <v>8.7999999999999989</v>
      </c>
      <c r="P32" s="215">
        <v>4.95</v>
      </c>
      <c r="Q32" s="215">
        <v>6.0500000000000007</v>
      </c>
      <c r="R32" s="215">
        <v>1.21</v>
      </c>
      <c r="S32" s="215">
        <v>2.75</v>
      </c>
      <c r="T32" s="215">
        <v>1.6499999999999997E-2</v>
      </c>
      <c r="U32" s="215">
        <v>1.0999999999999999E-2</v>
      </c>
      <c r="V32" s="215">
        <v>5.5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6" x14ac:dyDescent="0.25">
      <c r="A33" s="212">
        <v>30</v>
      </c>
      <c r="B33" s="216" t="s">
        <v>874</v>
      </c>
      <c r="C33" s="214">
        <v>9</v>
      </c>
      <c r="D33" s="215">
        <v>3.5999999999999997E-2</v>
      </c>
      <c r="E33" s="215">
        <v>0</v>
      </c>
      <c r="F33" s="215">
        <f t="shared" si="2"/>
        <v>3.5999999999999997E-2</v>
      </c>
      <c r="G33" s="215">
        <v>2.376E-2</v>
      </c>
      <c r="H33" s="215">
        <v>0</v>
      </c>
      <c r="I33" s="215">
        <f t="shared" si="3"/>
        <v>2.376E-2</v>
      </c>
      <c r="J33" s="215">
        <v>0.84357000000000004</v>
      </c>
      <c r="K33" s="215">
        <f>2.8*0.09</f>
        <v>0.252</v>
      </c>
      <c r="L33" s="215">
        <f>D33*4+J33*4+G33*9</f>
        <v>3.7321200000000001</v>
      </c>
      <c r="M33" s="215">
        <v>0.95760000000000001</v>
      </c>
      <c r="N33" s="215">
        <v>11.578499999999998</v>
      </c>
      <c r="O33" s="215">
        <v>1.5047999999999999</v>
      </c>
      <c r="P33" s="215">
        <v>9.3959999999999981E-3</v>
      </c>
      <c r="Q33" s="215">
        <v>1.2527999999999999</v>
      </c>
      <c r="R33" s="215">
        <v>0.18009</v>
      </c>
      <c r="S33" s="215">
        <v>0.108</v>
      </c>
      <c r="T33" s="215">
        <v>1.2959999999999998E-3</v>
      </c>
      <c r="U33" s="215">
        <v>2.16E-3</v>
      </c>
      <c r="V33" s="215">
        <v>0.18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6" x14ac:dyDescent="0.25">
      <c r="A34" s="212">
        <v>31</v>
      </c>
      <c r="B34" s="216" t="s">
        <v>875</v>
      </c>
      <c r="C34" s="214">
        <v>28</v>
      </c>
      <c r="D34" s="215">
        <v>0.42000000000000004</v>
      </c>
      <c r="E34" s="215">
        <v>0</v>
      </c>
      <c r="F34" s="215">
        <f t="shared" si="2"/>
        <v>0.42000000000000004</v>
      </c>
      <c r="G34" s="215">
        <v>0.12320000000000002</v>
      </c>
      <c r="H34" s="215">
        <v>0</v>
      </c>
      <c r="I34" s="215">
        <f t="shared" si="3"/>
        <v>0.12320000000000002</v>
      </c>
      <c r="J34" s="215">
        <v>5.3508000000000013</v>
      </c>
      <c r="K34" s="215">
        <f>1.7*0.28</f>
        <v>0.47600000000000003</v>
      </c>
      <c r="L34" s="215">
        <f>D34*4+J34*4+G34*9</f>
        <v>24.192000000000004</v>
      </c>
      <c r="M34" s="215">
        <v>6.5968000000000009</v>
      </c>
      <c r="N34" s="215">
        <v>80.875200000000007</v>
      </c>
      <c r="O34" s="215">
        <v>1.9712000000000003</v>
      </c>
      <c r="P34" s="215">
        <v>10.231200000000001</v>
      </c>
      <c r="Q34" s="215">
        <v>6.8208000000000002</v>
      </c>
      <c r="R34" s="215">
        <v>0.14616000000000001</v>
      </c>
      <c r="S34" s="215">
        <v>3.3600000000000003</v>
      </c>
      <c r="T34" s="215">
        <v>8.0640000000000017E-3</v>
      </c>
      <c r="U34" s="215">
        <v>1.1200000000000002E-2</v>
      </c>
      <c r="V34" s="215">
        <v>1.1200000000000001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6" x14ac:dyDescent="0.25">
      <c r="A35" s="212">
        <v>32</v>
      </c>
      <c r="B35" s="216" t="s">
        <v>876</v>
      </c>
      <c r="C35" s="214">
        <v>28</v>
      </c>
      <c r="D35" s="215">
        <v>0.25200000000000006</v>
      </c>
      <c r="E35" s="215">
        <f>0</f>
        <v>0</v>
      </c>
      <c r="F35" s="215">
        <f t="shared" si="2"/>
        <v>0.25200000000000006</v>
      </c>
      <c r="G35" s="215">
        <v>4.9280000000000004E-2</v>
      </c>
      <c r="H35" s="215">
        <v>0</v>
      </c>
      <c r="I35" s="215">
        <f t="shared" si="3"/>
        <v>4.9280000000000004E-2</v>
      </c>
      <c r="J35" s="215">
        <v>2.0638800000000002</v>
      </c>
      <c r="K35" s="215">
        <f>2.2*0.28</f>
        <v>0.6160000000000001</v>
      </c>
      <c r="L35" s="215">
        <f>D35*4+J35*4+G35*9</f>
        <v>9.707040000000001</v>
      </c>
      <c r="M35" s="215">
        <v>2.7664000000000004</v>
      </c>
      <c r="N35" s="215">
        <v>45.782800000000002</v>
      </c>
      <c r="O35" s="215">
        <v>8.377600000000001</v>
      </c>
      <c r="P35" s="215">
        <v>3.1668000000000003</v>
      </c>
      <c r="Q35" s="215">
        <v>5.6028000000000002</v>
      </c>
      <c r="R35" s="215">
        <v>7.3080000000000006E-2</v>
      </c>
      <c r="S35" s="215">
        <v>1.3440000000000001</v>
      </c>
      <c r="T35" s="215">
        <v>8.0640000000000017E-3</v>
      </c>
      <c r="U35" s="215">
        <v>6.7200000000000011E-3</v>
      </c>
      <c r="V35" s="215">
        <v>6.7200000000000006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6" x14ac:dyDescent="0.25">
      <c r="A36" s="212">
        <v>33</v>
      </c>
      <c r="B36" s="216" t="s">
        <v>877</v>
      </c>
      <c r="C36" s="214">
        <v>19</v>
      </c>
      <c r="D36" s="215">
        <v>0.15200000000000002</v>
      </c>
      <c r="E36" s="215">
        <v>0</v>
      </c>
      <c r="F36" s="215">
        <f t="shared" si="2"/>
        <v>0.15200000000000002</v>
      </c>
      <c r="G36" s="215">
        <v>3.3440000000000004E-2</v>
      </c>
      <c r="H36" s="215">
        <v>0</v>
      </c>
      <c r="I36" s="215">
        <f t="shared" si="3"/>
        <v>3.3440000000000004E-2</v>
      </c>
      <c r="J36" s="215">
        <v>1.2967500000000001</v>
      </c>
      <c r="K36" s="215">
        <f>1.9*0.19</f>
        <v>0.36099999999999999</v>
      </c>
      <c r="L36" s="215">
        <f>D36*4+J36*4+G36*9</f>
        <v>6.0959599999999998</v>
      </c>
      <c r="M36" s="215">
        <v>1.7328000000000001</v>
      </c>
      <c r="N36" s="215">
        <v>24.443499999999997</v>
      </c>
      <c r="O36" s="215">
        <v>5.8520000000000003</v>
      </c>
      <c r="P36" s="215">
        <v>1.8182999999999998</v>
      </c>
      <c r="Q36" s="215">
        <v>2.8100999999999998</v>
      </c>
      <c r="R36" s="215">
        <v>1.6530000000000003E-2</v>
      </c>
      <c r="S36" s="215">
        <v>1.1399999999999999</v>
      </c>
      <c r="T36" s="215">
        <v>8.208E-3</v>
      </c>
      <c r="U36" s="215">
        <v>4.5600000000000007E-3</v>
      </c>
      <c r="V36" s="215">
        <v>2.8879999999999999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6" x14ac:dyDescent="0.25">
      <c r="A37" s="212">
        <v>34</v>
      </c>
      <c r="B37" s="216" t="s">
        <v>878</v>
      </c>
      <c r="C37" s="214">
        <v>18</v>
      </c>
      <c r="D37" s="215">
        <f>D38+D39</f>
        <v>8.7299999999999989E-2</v>
      </c>
      <c r="E37" s="215">
        <f t="shared" ref="E37:V37" si="15">E38+E39</f>
        <v>0</v>
      </c>
      <c r="F37" s="215">
        <f t="shared" si="15"/>
        <v>8.7299999999999989E-2</v>
      </c>
      <c r="G37" s="215">
        <f t="shared" si="15"/>
        <v>3.3839999999999995E-2</v>
      </c>
      <c r="H37" s="215">
        <f t="shared" si="15"/>
        <v>0</v>
      </c>
      <c r="I37" s="215">
        <f t="shared" si="15"/>
        <v>3.3839999999999995E-2</v>
      </c>
      <c r="J37" s="215">
        <f t="shared" si="15"/>
        <v>0.6360300000000001</v>
      </c>
      <c r="K37" s="215">
        <f>3.3*0.19</f>
        <v>0.627</v>
      </c>
      <c r="L37" s="215">
        <f t="shared" si="15"/>
        <v>4.0438799999999997</v>
      </c>
      <c r="M37" s="215">
        <f t="shared" si="15"/>
        <v>0.15839999999999999</v>
      </c>
      <c r="N37" s="215">
        <f t="shared" si="15"/>
        <v>19.599299999999999</v>
      </c>
      <c r="O37" s="215">
        <f t="shared" si="15"/>
        <v>2.3688000000000002</v>
      </c>
      <c r="P37" s="215">
        <f t="shared" si="15"/>
        <v>2.5244999999999997</v>
      </c>
      <c r="Q37" s="215">
        <f t="shared" si="15"/>
        <v>1.8512999999999999</v>
      </c>
      <c r="R37" s="215">
        <f t="shared" si="15"/>
        <v>0.10098</v>
      </c>
      <c r="S37" s="215">
        <f t="shared" si="15"/>
        <v>0</v>
      </c>
      <c r="T37" s="215">
        <f t="shared" si="15"/>
        <v>3.0959999999999998E-3</v>
      </c>
      <c r="U37" s="215">
        <f t="shared" si="15"/>
        <v>3.2399999999999998E-3</v>
      </c>
      <c r="V37" s="215">
        <f t="shared" si="15"/>
        <v>1.8899999999999997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6" x14ac:dyDescent="0.25">
      <c r="A38" s="212">
        <v>35</v>
      </c>
      <c r="B38" s="216" t="s">
        <v>879</v>
      </c>
      <c r="C38" s="215">
        <v>9</v>
      </c>
      <c r="D38" s="215">
        <v>4.2299999999999997E-2</v>
      </c>
      <c r="E38" s="215">
        <v>0</v>
      </c>
      <c r="F38" s="215">
        <f t="shared" si="2"/>
        <v>4.2299999999999997E-2</v>
      </c>
      <c r="G38" s="215">
        <v>1.584E-2</v>
      </c>
      <c r="H38" s="215">
        <v>0</v>
      </c>
      <c r="I38" s="215">
        <f t="shared" si="3"/>
        <v>1.584E-2</v>
      </c>
      <c r="J38" s="215">
        <v>0.30303000000000002</v>
      </c>
      <c r="K38" s="215">
        <f t="shared" ref="K38" si="16">K37/1.9</f>
        <v>0.33</v>
      </c>
      <c r="L38" s="215">
        <f>D38*4+J38*4+G38*9</f>
        <v>1.5238800000000001</v>
      </c>
      <c r="M38" s="215">
        <v>6.8400000000000002E-2</v>
      </c>
      <c r="N38" s="215">
        <v>8.8892999999999986</v>
      </c>
      <c r="O38" s="215">
        <v>1.1088</v>
      </c>
      <c r="P38" s="215">
        <v>1.1744999999999999</v>
      </c>
      <c r="Q38" s="215">
        <v>0.86129999999999995</v>
      </c>
      <c r="R38" s="215">
        <v>4.6980000000000001E-2</v>
      </c>
      <c r="S38" s="215">
        <v>0</v>
      </c>
      <c r="T38" s="215">
        <v>1.2959999999999998E-3</v>
      </c>
      <c r="U38" s="215">
        <v>1.4400000000000001E-3</v>
      </c>
      <c r="V38" s="215">
        <v>0.53999999999999992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6" x14ac:dyDescent="0.25">
      <c r="A39" s="212">
        <v>36</v>
      </c>
      <c r="B39" s="216" t="s">
        <v>880</v>
      </c>
      <c r="C39" s="215">
        <v>9</v>
      </c>
      <c r="D39" s="215">
        <v>4.4999999999999998E-2</v>
      </c>
      <c r="E39" s="215">
        <v>0</v>
      </c>
      <c r="F39" s="215">
        <v>4.4999999999999998E-2</v>
      </c>
      <c r="G39" s="215">
        <v>1.7999999999999999E-2</v>
      </c>
      <c r="H39" s="215">
        <v>0</v>
      </c>
      <c r="I39" s="215">
        <v>1.7999999999999999E-2</v>
      </c>
      <c r="J39" s="215">
        <v>0.33300000000000002</v>
      </c>
      <c r="K39" s="215">
        <f t="shared" ref="K39" si="17">K37/1.9*0.9</f>
        <v>0.29700000000000004</v>
      </c>
      <c r="L39" s="215">
        <v>2.52</v>
      </c>
      <c r="M39" s="215">
        <v>0.09</v>
      </c>
      <c r="N39" s="215">
        <v>10.709999999999999</v>
      </c>
      <c r="O39" s="215">
        <v>1.26</v>
      </c>
      <c r="P39" s="215">
        <v>1.3499999999999999</v>
      </c>
      <c r="Q39" s="215">
        <v>0.99</v>
      </c>
      <c r="R39" s="215">
        <v>5.3999999999999999E-2</v>
      </c>
      <c r="S39" s="215">
        <v>0</v>
      </c>
      <c r="T39" s="215">
        <v>1.8E-3</v>
      </c>
      <c r="U39" s="215">
        <v>1.8E-3</v>
      </c>
      <c r="V39" s="215">
        <v>1.3499999999999999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6" x14ac:dyDescent="0.25">
      <c r="A40" s="212">
        <v>37</v>
      </c>
      <c r="B40" s="216" t="s">
        <v>881</v>
      </c>
      <c r="C40" s="214">
        <v>9</v>
      </c>
      <c r="D40" s="215">
        <v>8.1000000000000003E-2</v>
      </c>
      <c r="E40" s="215">
        <v>0</v>
      </c>
      <c r="F40" s="215">
        <f t="shared" si="2"/>
        <v>8.1000000000000003E-2</v>
      </c>
      <c r="G40" s="215">
        <v>7.92E-3</v>
      </c>
      <c r="H40" s="215">
        <v>0</v>
      </c>
      <c r="I40" s="215">
        <f t="shared" si="3"/>
        <v>7.92E-3</v>
      </c>
      <c r="J40" s="215">
        <v>0.24570000000000003</v>
      </c>
      <c r="K40" s="215">
        <f>2*0.08</f>
        <v>0.16</v>
      </c>
      <c r="L40" s="215">
        <f>D40*4+J40*4+G40*9</f>
        <v>1.3780800000000002</v>
      </c>
      <c r="M40" s="215">
        <v>0.75239999999999996</v>
      </c>
      <c r="N40" s="215">
        <v>12.1761</v>
      </c>
      <c r="O40" s="215">
        <v>3.1679999999999997</v>
      </c>
      <c r="P40" s="215">
        <v>0.9396000000000001</v>
      </c>
      <c r="Q40" s="215">
        <v>1.7225999999999999</v>
      </c>
      <c r="R40" s="215">
        <v>4.6980000000000001E-2</v>
      </c>
      <c r="S40" s="215">
        <v>0.108</v>
      </c>
      <c r="T40" s="215">
        <v>2.5919999999999997E-3</v>
      </c>
      <c r="U40" s="215">
        <v>1.4400000000000001E-3</v>
      </c>
      <c r="V40" s="215">
        <v>1.44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6" x14ac:dyDescent="0.25">
      <c r="A41" s="212">
        <v>38</v>
      </c>
      <c r="B41" s="216" t="s">
        <v>882</v>
      </c>
      <c r="C41" s="215">
        <f t="shared" ref="C41" si="18">SUM(C42:C48)</f>
        <v>15</v>
      </c>
      <c r="D41" s="215">
        <f>SUM(D42:D48)</f>
        <v>0.37766666666666671</v>
      </c>
      <c r="E41" s="215">
        <f t="shared" ref="E41:V41" si="19">SUM(E42:E48)</f>
        <v>0</v>
      </c>
      <c r="F41" s="215">
        <f t="shared" si="19"/>
        <v>0.37766666666666671</v>
      </c>
      <c r="G41" s="215">
        <f t="shared" si="19"/>
        <v>5.1333333333333342E-2</v>
      </c>
      <c r="H41" s="215">
        <f t="shared" si="19"/>
        <v>0</v>
      </c>
      <c r="I41" s="215">
        <f t="shared" si="19"/>
        <v>5.1333333333333342E-2</v>
      </c>
      <c r="J41" s="215">
        <f t="shared" si="19"/>
        <v>8.0516800000000011</v>
      </c>
      <c r="K41" s="215">
        <f t="shared" si="19"/>
        <v>2.0900000000000003</v>
      </c>
      <c r="L41" s="215">
        <f t="shared" si="19"/>
        <v>34.179386666666666</v>
      </c>
      <c r="M41" s="215">
        <f t="shared" si="19"/>
        <v>2.0697333333333336</v>
      </c>
      <c r="N41" s="215">
        <f t="shared" si="19"/>
        <v>90.566833333333321</v>
      </c>
      <c r="O41" s="215">
        <f t="shared" si="19"/>
        <v>13.959733333333336</v>
      </c>
      <c r="P41" s="215">
        <f t="shared" si="19"/>
        <v>6.3336000000000006</v>
      </c>
      <c r="Q41" s="215">
        <f t="shared" si="19"/>
        <v>11.1099</v>
      </c>
      <c r="R41" s="215">
        <f t="shared" si="19"/>
        <v>0.52286999999999995</v>
      </c>
      <c r="S41" s="215">
        <f t="shared" si="19"/>
        <v>8.6279999999999983</v>
      </c>
      <c r="T41" s="215">
        <f t="shared" si="19"/>
        <v>4.2960000000000003E-3</v>
      </c>
      <c r="U41" s="215">
        <f t="shared" si="19"/>
        <v>1.072E-2</v>
      </c>
      <c r="V41" s="215">
        <f t="shared" si="19"/>
        <v>4.2039999999999997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6" x14ac:dyDescent="0.25">
      <c r="A42" s="212">
        <v>39</v>
      </c>
      <c r="B42" s="216" t="s">
        <v>883</v>
      </c>
      <c r="C42" s="215">
        <v>5</v>
      </c>
      <c r="D42" s="215">
        <v>0.11166666666666666</v>
      </c>
      <c r="E42" s="215">
        <v>0</v>
      </c>
      <c r="F42" s="215">
        <f t="shared" si="2"/>
        <v>0.11166666666666666</v>
      </c>
      <c r="G42" s="215">
        <v>1.1733333333333333E-2</v>
      </c>
      <c r="H42" s="215">
        <v>0</v>
      </c>
      <c r="I42" s="215">
        <f t="shared" si="3"/>
        <v>1.1733333333333333E-2</v>
      </c>
      <c r="J42" s="215">
        <v>2.7391000000000001</v>
      </c>
      <c r="K42" s="215">
        <f t="shared" ref="K42" si="20">K44+K45</f>
        <v>0.65599999999999992</v>
      </c>
      <c r="L42" s="215">
        <f t="shared" ref="L42:L49" si="21">D42*4+J42*4+G42*9</f>
        <v>11.508666666666668</v>
      </c>
      <c r="M42" s="215">
        <v>0.40533333333333332</v>
      </c>
      <c r="N42" s="215">
        <v>28.109333333333332</v>
      </c>
      <c r="O42" s="215">
        <v>4.825333333333333</v>
      </c>
      <c r="P42" s="215">
        <v>1.827</v>
      </c>
      <c r="Q42" s="215">
        <v>3.5669999999999997</v>
      </c>
      <c r="R42" s="215">
        <v>0.20009999999999997</v>
      </c>
      <c r="S42" s="215">
        <v>0.06</v>
      </c>
      <c r="T42" s="215">
        <v>8.3999999999999993E-4</v>
      </c>
      <c r="U42" s="215">
        <v>2.3999999999999998E-3</v>
      </c>
      <c r="V42" s="215">
        <v>8.0000000000000016E-2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x14ac:dyDescent="0.25">
      <c r="A43" s="212">
        <v>40</v>
      </c>
      <c r="B43" s="216" t="s">
        <v>884</v>
      </c>
      <c r="C43" s="215">
        <v>1</v>
      </c>
      <c r="D43" s="215">
        <v>3.4000000000000002E-2</v>
      </c>
      <c r="E43" s="215">
        <v>0</v>
      </c>
      <c r="F43" s="215">
        <f t="shared" si="2"/>
        <v>3.4000000000000002E-2</v>
      </c>
      <c r="G43" s="215">
        <v>1.2320000000000001E-2</v>
      </c>
      <c r="H43" s="215">
        <v>0</v>
      </c>
      <c r="I43" s="215">
        <f t="shared" si="3"/>
        <v>1.2320000000000001E-2</v>
      </c>
      <c r="J43" s="215">
        <v>0.43952999999999998</v>
      </c>
      <c r="K43" s="215">
        <v>0.23200000000000001</v>
      </c>
      <c r="L43" s="215">
        <f t="shared" si="21"/>
        <v>2.0049999999999999</v>
      </c>
      <c r="M43" s="215">
        <v>8.3600000000000008E-2</v>
      </c>
      <c r="N43" s="215">
        <v>0.41499999999999998</v>
      </c>
      <c r="O43" s="215">
        <v>0.52800000000000002</v>
      </c>
      <c r="P43" s="215">
        <v>0.1479</v>
      </c>
      <c r="Q43" s="215">
        <v>0.1479</v>
      </c>
      <c r="R43" s="215">
        <v>2.6099999999999998E-2</v>
      </c>
      <c r="S43" s="215">
        <v>4.9020000000000001</v>
      </c>
      <c r="T43" s="215">
        <v>5.04E-4</v>
      </c>
      <c r="U43" s="215">
        <v>2.4000000000000002E-3</v>
      </c>
      <c r="V43" s="215">
        <v>4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x14ac:dyDescent="0.25">
      <c r="A44" s="212">
        <v>41</v>
      </c>
      <c r="B44" s="216" t="s">
        <v>885</v>
      </c>
      <c r="C44" s="215">
        <v>4</v>
      </c>
      <c r="D44" s="215">
        <v>8.8000000000000009E-2</v>
      </c>
      <c r="E44" s="215">
        <v>0</v>
      </c>
      <c r="F44" s="215">
        <f t="shared" si="2"/>
        <v>8.8000000000000009E-2</v>
      </c>
      <c r="G44" s="215">
        <v>3.5200000000000001E-3</v>
      </c>
      <c r="H44" s="215">
        <v>0</v>
      </c>
      <c r="I44" s="215">
        <f t="shared" si="3"/>
        <v>3.5200000000000001E-3</v>
      </c>
      <c r="J44" s="215">
        <v>2.1476000000000002</v>
      </c>
      <c r="K44" s="215">
        <f>14.9*0.04</f>
        <v>0.59599999999999997</v>
      </c>
      <c r="L44" s="215">
        <f t="shared" si="21"/>
        <v>8.9740800000000007</v>
      </c>
      <c r="M44" s="215">
        <v>0.36480000000000001</v>
      </c>
      <c r="N44" s="215">
        <v>19.256</v>
      </c>
      <c r="O44" s="215">
        <v>3.9072000000000005</v>
      </c>
      <c r="P44" s="215">
        <v>1.044</v>
      </c>
      <c r="Q44" s="215">
        <v>2.6796000000000002</v>
      </c>
      <c r="R44" s="215">
        <v>0.20879999999999999</v>
      </c>
      <c r="S44" s="215">
        <v>7.1999999999999995E-2</v>
      </c>
      <c r="T44" s="215">
        <v>5.7600000000000001E-4</v>
      </c>
      <c r="U44" s="215">
        <v>1.2800000000000001E-3</v>
      </c>
      <c r="V44" s="215">
        <v>3.2000000000000001E-2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x14ac:dyDescent="0.25">
      <c r="A45" s="212">
        <v>42</v>
      </c>
      <c r="B45" s="216" t="s">
        <v>886</v>
      </c>
      <c r="C45" s="215">
        <v>2</v>
      </c>
      <c r="D45" s="215">
        <v>4.5999999999999999E-2</v>
      </c>
      <c r="E45" s="215">
        <v>0</v>
      </c>
      <c r="F45" s="215">
        <f t="shared" si="2"/>
        <v>4.5999999999999999E-2</v>
      </c>
      <c r="G45" s="215">
        <v>1.056E-2</v>
      </c>
      <c r="H45" s="215">
        <v>0</v>
      </c>
      <c r="I45" s="215">
        <f t="shared" si="3"/>
        <v>1.056E-2</v>
      </c>
      <c r="J45" s="215">
        <v>1.1393200000000001</v>
      </c>
      <c r="K45" s="215">
        <v>0.06</v>
      </c>
      <c r="L45" s="215">
        <f t="shared" si="21"/>
        <v>4.8363200000000006</v>
      </c>
      <c r="M45" s="215">
        <v>0.1216</v>
      </c>
      <c r="N45" s="215">
        <v>14.475200000000001</v>
      </c>
      <c r="O45" s="215">
        <v>1.8832000000000002</v>
      </c>
      <c r="P45" s="215">
        <v>1.1484000000000001</v>
      </c>
      <c r="Q45" s="215">
        <v>1.6008</v>
      </c>
      <c r="R45" s="215">
        <v>3.1320000000000001E-2</v>
      </c>
      <c r="S45" s="215">
        <v>0</v>
      </c>
      <c r="T45" s="215">
        <v>4.3199999999999993E-4</v>
      </c>
      <c r="U45" s="215">
        <v>1.6000000000000001E-3</v>
      </c>
      <c r="V45" s="215">
        <v>6.4000000000000001E-2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x14ac:dyDescent="0.25">
      <c r="A46" s="212">
        <v>43</v>
      </c>
      <c r="B46" s="216" t="s">
        <v>887</v>
      </c>
      <c r="C46" s="215">
        <v>1</v>
      </c>
      <c r="D46" s="215">
        <v>2.3E-2</v>
      </c>
      <c r="E46" s="215">
        <v>0</v>
      </c>
      <c r="F46" s="215">
        <f t="shared" si="2"/>
        <v>2.3E-2</v>
      </c>
      <c r="G46" s="215">
        <v>6.1600000000000005E-3</v>
      </c>
      <c r="H46" s="215">
        <v>0</v>
      </c>
      <c r="I46" s="215">
        <f t="shared" si="3"/>
        <v>6.1600000000000005E-3</v>
      </c>
      <c r="J46" s="215">
        <v>0.52324999999999999</v>
      </c>
      <c r="K46" s="215">
        <v>0.09</v>
      </c>
      <c r="L46" s="215">
        <f t="shared" si="21"/>
        <v>2.24044</v>
      </c>
      <c r="M46" s="215">
        <v>7.6000000000000012E-2</v>
      </c>
      <c r="N46" s="215">
        <v>7.1711999999999998</v>
      </c>
      <c r="O46" s="215">
        <v>0.70400000000000007</v>
      </c>
      <c r="P46" s="215">
        <v>0.88739999999999997</v>
      </c>
      <c r="Q46" s="215">
        <v>0.72209999999999996</v>
      </c>
      <c r="R46" s="215">
        <v>2.6099999999999999E-3</v>
      </c>
      <c r="S46" s="215">
        <v>0.06</v>
      </c>
      <c r="T46" s="215">
        <v>1.44E-4</v>
      </c>
      <c r="U46" s="215">
        <v>8.0000000000000004E-4</v>
      </c>
      <c r="V46" s="215">
        <v>1.2E-2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x14ac:dyDescent="0.25">
      <c r="A47" s="212">
        <v>44</v>
      </c>
      <c r="B47" s="216" t="s">
        <v>888</v>
      </c>
      <c r="C47" s="215">
        <v>1</v>
      </c>
      <c r="D47" s="215">
        <v>5.2000000000000005E-2</v>
      </c>
      <c r="E47" s="215">
        <v>0</v>
      </c>
      <c r="F47" s="215">
        <f t="shared" si="2"/>
        <v>5.2000000000000005E-2</v>
      </c>
      <c r="G47" s="215">
        <v>2.64E-3</v>
      </c>
      <c r="H47" s="215">
        <v>0</v>
      </c>
      <c r="I47" s="215">
        <f t="shared" si="3"/>
        <v>2.64E-3</v>
      </c>
      <c r="J47" s="215">
        <v>0.46410000000000001</v>
      </c>
      <c r="K47" s="215">
        <v>0.36</v>
      </c>
      <c r="L47" s="215">
        <f t="shared" si="21"/>
        <v>2.0881599999999998</v>
      </c>
      <c r="M47" s="215">
        <v>0.12920000000000001</v>
      </c>
      <c r="N47" s="215">
        <v>14.251100000000001</v>
      </c>
      <c r="O47" s="215">
        <v>1.4080000000000001</v>
      </c>
      <c r="P47" s="215">
        <v>0.91349999999999998</v>
      </c>
      <c r="Q47" s="215">
        <v>1.2702</v>
      </c>
      <c r="R47" s="215">
        <v>2.784E-2</v>
      </c>
      <c r="S47" s="215">
        <v>3.4979999999999998</v>
      </c>
      <c r="T47" s="215">
        <v>7.1999999999999994E-4</v>
      </c>
      <c r="U47" s="215">
        <v>1.6000000000000001E-3</v>
      </c>
      <c r="V47" s="215">
        <v>1.6E-2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x14ac:dyDescent="0.25">
      <c r="A48" s="212">
        <v>45</v>
      </c>
      <c r="B48" s="216" t="s">
        <v>889</v>
      </c>
      <c r="C48" s="215">
        <v>1</v>
      </c>
      <c r="D48" s="215">
        <v>2.3E-2</v>
      </c>
      <c r="E48" s="215">
        <v>0</v>
      </c>
      <c r="F48" s="215">
        <f t="shared" si="2"/>
        <v>2.3E-2</v>
      </c>
      <c r="G48" s="215">
        <v>4.4000000000000003E-3</v>
      </c>
      <c r="H48" s="215">
        <v>0</v>
      </c>
      <c r="I48" s="215">
        <f t="shared" si="3"/>
        <v>4.4000000000000003E-3</v>
      </c>
      <c r="J48" s="215">
        <v>0.59878000000000009</v>
      </c>
      <c r="K48" s="215">
        <v>9.6000000000000002E-2</v>
      </c>
      <c r="L48" s="215">
        <f t="shared" si="21"/>
        <v>2.5267200000000005</v>
      </c>
      <c r="M48" s="215">
        <v>0.88919999999999999</v>
      </c>
      <c r="N48" s="215">
        <v>6.8890000000000002</v>
      </c>
      <c r="O48" s="215">
        <v>0.70400000000000007</v>
      </c>
      <c r="P48" s="215">
        <v>0.3654</v>
      </c>
      <c r="Q48" s="215">
        <v>1.1223000000000001</v>
      </c>
      <c r="R48" s="215">
        <v>2.6099999999999998E-2</v>
      </c>
      <c r="S48" s="215">
        <v>3.5999999999999997E-2</v>
      </c>
      <c r="T48" s="215">
        <v>1.08E-3</v>
      </c>
      <c r="U48" s="215">
        <v>6.4000000000000005E-4</v>
      </c>
      <c r="V48" s="215">
        <v>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ht="47.25" x14ac:dyDescent="0.25">
      <c r="A49" s="212">
        <v>46</v>
      </c>
      <c r="B49" s="216" t="s">
        <v>890</v>
      </c>
      <c r="C49" s="215">
        <v>200</v>
      </c>
      <c r="D49" s="215">
        <v>1</v>
      </c>
      <c r="E49" s="215">
        <v>0</v>
      </c>
      <c r="F49" s="215">
        <v>1</v>
      </c>
      <c r="G49" s="215">
        <v>0.17600000000000002</v>
      </c>
      <c r="H49" s="215">
        <v>0</v>
      </c>
      <c r="I49" s="215">
        <f t="shared" si="3"/>
        <v>0.17600000000000002</v>
      </c>
      <c r="J49" s="215">
        <v>18.382000000000001</v>
      </c>
      <c r="K49" s="215">
        <v>0.4</v>
      </c>
      <c r="L49" s="215">
        <f t="shared" si="21"/>
        <v>79.112000000000009</v>
      </c>
      <c r="M49" s="215">
        <v>9.120000000000001</v>
      </c>
      <c r="N49" s="215">
        <v>199.2</v>
      </c>
      <c r="O49" s="215">
        <v>12.32</v>
      </c>
      <c r="P49" s="215">
        <v>6.96</v>
      </c>
      <c r="Q49" s="215">
        <v>12.18</v>
      </c>
      <c r="R49" s="215">
        <v>2.4359999999999999</v>
      </c>
      <c r="S49" s="215">
        <v>0</v>
      </c>
      <c r="T49" s="215">
        <v>1.44E-2</v>
      </c>
      <c r="U49" s="215">
        <v>1.6E-2</v>
      </c>
      <c r="V49" s="215">
        <v>1.6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x14ac:dyDescent="0.25">
      <c r="A50" s="212">
        <v>47</v>
      </c>
      <c r="B50" s="216" t="s">
        <v>891</v>
      </c>
      <c r="C50" s="215">
        <f t="shared" ref="C50" si="22">SUM(C51:C52)</f>
        <v>70</v>
      </c>
      <c r="D50" s="215">
        <f>D51+D52</f>
        <v>11.38998</v>
      </c>
      <c r="E50" s="215">
        <f>D50</f>
        <v>11.38998</v>
      </c>
      <c r="F50" s="215">
        <v>0</v>
      </c>
      <c r="G50" s="215">
        <f t="shared" ref="G50:V50" si="23">G51+G52</f>
        <v>13.053039999999999</v>
      </c>
      <c r="H50" s="215">
        <f>G50</f>
        <v>13.053039999999999</v>
      </c>
      <c r="I50" s="215">
        <v>0</v>
      </c>
      <c r="J50" s="215">
        <f t="shared" si="23"/>
        <v>0</v>
      </c>
      <c r="K50" s="215">
        <f t="shared" ref="K50" si="24">SUM(K51:K52)</f>
        <v>0</v>
      </c>
      <c r="L50" s="215">
        <f t="shared" si="23"/>
        <v>163.03727999999998</v>
      </c>
      <c r="M50" s="215">
        <f t="shared" si="23"/>
        <v>33.462800000000001</v>
      </c>
      <c r="N50" s="215">
        <f t="shared" si="23"/>
        <v>182.25970000000001</v>
      </c>
      <c r="O50" s="215">
        <f t="shared" si="23"/>
        <v>5.1744000000000003</v>
      </c>
      <c r="P50" s="215">
        <f t="shared" si="23"/>
        <v>13.763399999999999</v>
      </c>
      <c r="Q50" s="215">
        <f t="shared" si="23"/>
        <v>110.10720000000001</v>
      </c>
      <c r="R50" s="215">
        <f t="shared" si="23"/>
        <v>1.4615999999999998</v>
      </c>
      <c r="S50" s="215">
        <f t="shared" si="23"/>
        <v>0</v>
      </c>
      <c r="T50" s="215">
        <f t="shared" si="23"/>
        <v>9.9791999999999992E-2</v>
      </c>
      <c r="U50" s="215">
        <f t="shared" si="23"/>
        <v>8.2320000000000004E-2</v>
      </c>
      <c r="V50" s="215">
        <f t="shared" si="23"/>
        <v>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25">
      <c r="A51" s="212">
        <v>48</v>
      </c>
      <c r="B51" s="216" t="s">
        <v>892</v>
      </c>
      <c r="C51" s="214">
        <v>49</v>
      </c>
      <c r="D51" s="215">
        <v>8.5671599999999994</v>
      </c>
      <c r="E51" s="215">
        <f t="shared" ref="E51:E67" si="25">D51</f>
        <v>8.5671599999999994</v>
      </c>
      <c r="F51" s="215">
        <v>0</v>
      </c>
      <c r="G51" s="215">
        <v>6.8991999999999996</v>
      </c>
      <c r="H51" s="215">
        <f t="shared" ref="H51:H67" si="26">G51</f>
        <v>6.8991999999999996</v>
      </c>
      <c r="I51" s="215">
        <v>0</v>
      </c>
      <c r="J51" s="215">
        <v>0</v>
      </c>
      <c r="K51" s="215">
        <v>0</v>
      </c>
      <c r="L51" s="215">
        <f>D51*4+J51*4+G51*9</f>
        <v>96.361439999999988</v>
      </c>
      <c r="M51" s="215">
        <v>24.206</v>
      </c>
      <c r="N51" s="215">
        <v>132.58420000000001</v>
      </c>
      <c r="O51" s="215">
        <v>3.8808000000000002</v>
      </c>
      <c r="P51" s="215">
        <v>9.3785999999999987</v>
      </c>
      <c r="Q51" s="215">
        <v>80.144400000000005</v>
      </c>
      <c r="R51" s="215">
        <v>1.1510099999999999</v>
      </c>
      <c r="S51" s="215">
        <v>0</v>
      </c>
      <c r="T51" s="215">
        <v>2.1167999999999999E-2</v>
      </c>
      <c r="U51" s="215">
        <v>5.8799999999999998E-2</v>
      </c>
      <c r="V51" s="215">
        <v>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x14ac:dyDescent="0.25">
      <c r="A52" s="212">
        <v>49</v>
      </c>
      <c r="B52" s="216" t="s">
        <v>893</v>
      </c>
      <c r="C52" s="214">
        <v>21</v>
      </c>
      <c r="D52" s="215">
        <v>2.8228200000000001</v>
      </c>
      <c r="E52" s="215">
        <f t="shared" si="25"/>
        <v>2.8228200000000001</v>
      </c>
      <c r="F52" s="215">
        <v>0</v>
      </c>
      <c r="G52" s="215">
        <v>6.1538399999999998</v>
      </c>
      <c r="H52" s="215">
        <f t="shared" si="26"/>
        <v>6.1538399999999998</v>
      </c>
      <c r="I52" s="215">
        <v>0</v>
      </c>
      <c r="J52" s="215">
        <v>0</v>
      </c>
      <c r="K52" s="215">
        <v>0</v>
      </c>
      <c r="L52" s="215">
        <f>D52*4+J52*4+G52*9</f>
        <v>66.675839999999994</v>
      </c>
      <c r="M52" s="215">
        <v>9.2568000000000001</v>
      </c>
      <c r="N52" s="215">
        <v>49.675499999999992</v>
      </c>
      <c r="O52" s="215">
        <v>1.2936000000000001</v>
      </c>
      <c r="P52" s="215">
        <v>4.3848000000000003</v>
      </c>
      <c r="Q52" s="215">
        <v>29.962799999999998</v>
      </c>
      <c r="R52" s="215">
        <v>0.31058999999999998</v>
      </c>
      <c r="S52" s="215">
        <v>0</v>
      </c>
      <c r="T52" s="215">
        <v>7.8623999999999999E-2</v>
      </c>
      <c r="U52" s="215">
        <v>2.3520000000000003E-2</v>
      </c>
      <c r="V52" s="215">
        <v>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25">
      <c r="A53" s="212">
        <v>51</v>
      </c>
      <c r="B53" s="216" t="s">
        <v>894</v>
      </c>
      <c r="C53" s="215">
        <f>C54</f>
        <v>30</v>
      </c>
      <c r="D53" s="215">
        <f>D54</f>
        <v>5.0477999999999996</v>
      </c>
      <c r="E53" s="215">
        <f t="shared" si="25"/>
        <v>5.0477999999999996</v>
      </c>
      <c r="F53" s="215">
        <v>0</v>
      </c>
      <c r="G53" s="215">
        <f t="shared" ref="G53:V53" si="27">G54</f>
        <v>0.97680000000000011</v>
      </c>
      <c r="H53" s="215">
        <f t="shared" si="26"/>
        <v>0.97680000000000011</v>
      </c>
      <c r="I53" s="215">
        <v>0</v>
      </c>
      <c r="J53" s="215">
        <f t="shared" si="27"/>
        <v>1.4469000000000001</v>
      </c>
      <c r="K53" s="215">
        <f t="shared" si="27"/>
        <v>0</v>
      </c>
      <c r="L53" s="215">
        <f t="shared" si="27"/>
        <v>34.770000000000003</v>
      </c>
      <c r="M53" s="215">
        <f t="shared" si="27"/>
        <v>23.712</v>
      </c>
      <c r="N53" s="215">
        <f t="shared" si="27"/>
        <v>68.972999999999999</v>
      </c>
      <c r="O53" s="215">
        <f t="shared" si="27"/>
        <v>2.3760000000000003</v>
      </c>
      <c r="P53" s="215">
        <f t="shared" si="27"/>
        <v>4.6980000000000004</v>
      </c>
      <c r="Q53" s="215">
        <f t="shared" si="27"/>
        <v>81.954000000000008</v>
      </c>
      <c r="R53" s="215">
        <f t="shared" si="27"/>
        <v>1.8008999999999999</v>
      </c>
      <c r="S53" s="215">
        <f t="shared" si="27"/>
        <v>1506.03</v>
      </c>
      <c r="T53" s="215">
        <f t="shared" si="27"/>
        <v>6.4799999999999996E-2</v>
      </c>
      <c r="U53" s="215">
        <f t="shared" si="27"/>
        <v>0.52560000000000007</v>
      </c>
      <c r="V53" s="215">
        <f t="shared" si="27"/>
        <v>3.9600000000000004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x14ac:dyDescent="0.25">
      <c r="A54" s="212">
        <v>50</v>
      </c>
      <c r="B54" s="216" t="s">
        <v>895</v>
      </c>
      <c r="C54" s="215">
        <v>30</v>
      </c>
      <c r="D54" s="215">
        <v>5.0477999999999996</v>
      </c>
      <c r="E54" s="215">
        <f t="shared" si="25"/>
        <v>5.0477999999999996</v>
      </c>
      <c r="F54" s="215">
        <v>0</v>
      </c>
      <c r="G54" s="215">
        <v>0.97680000000000011</v>
      </c>
      <c r="H54" s="215">
        <f t="shared" si="26"/>
        <v>0.97680000000000011</v>
      </c>
      <c r="I54" s="215">
        <v>0</v>
      </c>
      <c r="J54" s="215">
        <v>1.4469000000000001</v>
      </c>
      <c r="K54" s="215">
        <v>0</v>
      </c>
      <c r="L54" s="215">
        <f>D54*4+J54*4+G54*9</f>
        <v>34.770000000000003</v>
      </c>
      <c r="M54" s="215">
        <v>23.712</v>
      </c>
      <c r="N54" s="215">
        <v>68.972999999999999</v>
      </c>
      <c r="O54" s="215">
        <v>2.3760000000000003</v>
      </c>
      <c r="P54" s="215">
        <v>4.6980000000000004</v>
      </c>
      <c r="Q54" s="215">
        <v>81.954000000000008</v>
      </c>
      <c r="R54" s="215">
        <v>1.8008999999999999</v>
      </c>
      <c r="S54" s="215">
        <v>1506.03</v>
      </c>
      <c r="T54" s="215">
        <v>6.4799999999999996E-2</v>
      </c>
      <c r="U54" s="215">
        <v>0.52560000000000007</v>
      </c>
      <c r="V54" s="215">
        <v>3.9600000000000004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</row>
    <row r="55" spans="1:1026" ht="31.5" x14ac:dyDescent="0.25">
      <c r="A55" s="212">
        <v>52</v>
      </c>
      <c r="B55" s="216" t="s">
        <v>896</v>
      </c>
      <c r="C55" s="214">
        <v>35</v>
      </c>
      <c r="D55" s="215">
        <v>5.9878</v>
      </c>
      <c r="E55" s="215">
        <f t="shared" si="25"/>
        <v>5.9878</v>
      </c>
      <c r="F55" s="215">
        <v>0</v>
      </c>
      <c r="G55" s="215">
        <v>5.6672000000000002</v>
      </c>
      <c r="H55" s="215">
        <f t="shared" si="26"/>
        <v>5.6672000000000002</v>
      </c>
      <c r="I55" s="215">
        <v>0</v>
      </c>
      <c r="J55" s="215">
        <v>0</v>
      </c>
      <c r="K55" s="215">
        <v>0</v>
      </c>
      <c r="L55" s="215">
        <f>D55*4+J55*4+G55*9</f>
        <v>74.956000000000003</v>
      </c>
      <c r="M55" s="215">
        <v>18.62</v>
      </c>
      <c r="N55" s="215">
        <v>56.356999999999999</v>
      </c>
      <c r="O55" s="215">
        <v>4.9279999999999999</v>
      </c>
      <c r="P55" s="215">
        <v>5.4809999999999999</v>
      </c>
      <c r="Q55" s="215">
        <v>50.2425</v>
      </c>
      <c r="R55" s="215">
        <v>0.48720000000000002</v>
      </c>
      <c r="S55" s="215">
        <v>15.12</v>
      </c>
      <c r="T55" s="215">
        <v>1.7639999999999999E-2</v>
      </c>
      <c r="U55" s="215">
        <v>4.2000000000000003E-2</v>
      </c>
      <c r="V55" s="215">
        <v>0.252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</row>
    <row r="56" spans="1:1026" ht="31.5" x14ac:dyDescent="0.25">
      <c r="A56" s="212">
        <v>53</v>
      </c>
      <c r="B56" s="216" t="s">
        <v>897</v>
      </c>
      <c r="C56" s="214">
        <v>58</v>
      </c>
      <c r="D56" s="215">
        <v>8.7231999999999985</v>
      </c>
      <c r="E56" s="215">
        <f t="shared" si="25"/>
        <v>8.7231999999999985</v>
      </c>
      <c r="F56" s="215">
        <v>0</v>
      </c>
      <c r="G56" s="215">
        <v>0.30623999999999996</v>
      </c>
      <c r="H56" s="215">
        <f t="shared" si="26"/>
        <v>0.30623999999999996</v>
      </c>
      <c r="I56" s="215">
        <v>0</v>
      </c>
      <c r="J56" s="215">
        <v>0</v>
      </c>
      <c r="K56" s="215">
        <v>0</v>
      </c>
      <c r="L56" s="215">
        <f>D56*4+J56*4+G56*9</f>
        <v>37.648959999999995</v>
      </c>
      <c r="M56" s="215">
        <v>24.244</v>
      </c>
      <c r="N56" s="215">
        <v>163.67599999999999</v>
      </c>
      <c r="O56" s="215">
        <v>12.76</v>
      </c>
      <c r="P56" s="215">
        <v>15.137999999999998</v>
      </c>
      <c r="Q56" s="215">
        <v>105.96599999999999</v>
      </c>
      <c r="R56" s="215">
        <v>0.25229999999999997</v>
      </c>
      <c r="S56" s="215">
        <v>3.48</v>
      </c>
      <c r="T56" s="215">
        <v>3.7583999999999999E-2</v>
      </c>
      <c r="U56" s="215">
        <v>3.2480000000000002E-2</v>
      </c>
      <c r="V56" s="215">
        <v>0.23199999999999998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x14ac:dyDescent="0.25">
      <c r="A57" s="212">
        <v>54</v>
      </c>
      <c r="B57" s="216" t="s">
        <v>898</v>
      </c>
      <c r="C57" s="215">
        <v>300</v>
      </c>
      <c r="D57" s="215">
        <f>D58+D59</f>
        <v>8.3520000000000003</v>
      </c>
      <c r="E57" s="215">
        <f t="shared" si="25"/>
        <v>8.3520000000000003</v>
      </c>
      <c r="F57" s="215">
        <v>0</v>
      </c>
      <c r="G57" s="215">
        <f t="shared" ref="G57:V57" si="28">G58+G59</f>
        <v>6.9</v>
      </c>
      <c r="H57" s="215">
        <f t="shared" si="26"/>
        <v>6.9</v>
      </c>
      <c r="I57" s="215">
        <v>0</v>
      </c>
      <c r="J57" s="215">
        <f t="shared" si="28"/>
        <v>13.536000000000001</v>
      </c>
      <c r="K57" s="215">
        <v>0</v>
      </c>
      <c r="L57" s="215">
        <f t="shared" si="28"/>
        <v>150.352</v>
      </c>
      <c r="M57" s="215">
        <f t="shared" si="28"/>
        <v>126</v>
      </c>
      <c r="N57" s="215">
        <f t="shared" si="28"/>
        <v>388.36</v>
      </c>
      <c r="O57" s="215">
        <f t="shared" si="28"/>
        <v>331.2</v>
      </c>
      <c r="P57" s="215">
        <f t="shared" si="28"/>
        <v>38.36</v>
      </c>
      <c r="Q57" s="215">
        <f t="shared" si="28"/>
        <v>246.6</v>
      </c>
      <c r="R57" s="215">
        <f t="shared" si="28"/>
        <v>0.27399999999999997</v>
      </c>
      <c r="S57" s="215">
        <f t="shared" si="28"/>
        <v>48.4</v>
      </c>
      <c r="T57" s="215">
        <f t="shared" si="28"/>
        <v>9.7599999999999992E-2</v>
      </c>
      <c r="U57" s="215">
        <f t="shared" si="28"/>
        <v>0.39</v>
      </c>
      <c r="V57" s="215">
        <f t="shared" si="28"/>
        <v>2.34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25">
      <c r="A58" s="212">
        <v>55</v>
      </c>
      <c r="B58" s="216" t="s">
        <v>899</v>
      </c>
      <c r="C58" s="215">
        <v>200</v>
      </c>
      <c r="D58" s="215">
        <v>5.452</v>
      </c>
      <c r="E58" s="215">
        <f t="shared" si="25"/>
        <v>5.452</v>
      </c>
      <c r="F58" s="215">
        <v>0</v>
      </c>
      <c r="G58" s="215">
        <v>4.4000000000000004</v>
      </c>
      <c r="H58" s="215">
        <f t="shared" si="26"/>
        <v>4.4000000000000004</v>
      </c>
      <c r="I58" s="215">
        <v>0</v>
      </c>
      <c r="J58" s="215">
        <v>8.7360000000000007</v>
      </c>
      <c r="K58" s="215">
        <f t="shared" ref="K58" si="29">K57/3*2</f>
        <v>0</v>
      </c>
      <c r="L58" s="215">
        <f>D58*4+J58*4+G58*9</f>
        <v>96.352000000000004</v>
      </c>
      <c r="M58" s="215">
        <v>76</v>
      </c>
      <c r="N58" s="215">
        <v>242.35999999999999</v>
      </c>
      <c r="O58" s="215">
        <v>211.2</v>
      </c>
      <c r="P58" s="215">
        <v>24.36</v>
      </c>
      <c r="Q58" s="215">
        <v>156.6</v>
      </c>
      <c r="R58" s="215">
        <v>0.17399999999999999</v>
      </c>
      <c r="S58" s="215">
        <v>26.4</v>
      </c>
      <c r="T58" s="215">
        <v>5.7599999999999998E-2</v>
      </c>
      <c r="U58" s="215">
        <v>0.24</v>
      </c>
      <c r="V58" s="215">
        <v>1.04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25">
      <c r="A59" s="212">
        <v>56</v>
      </c>
      <c r="B59" s="216" t="s">
        <v>900</v>
      </c>
      <c r="C59" s="215">
        <v>100</v>
      </c>
      <c r="D59" s="215">
        <v>2.9</v>
      </c>
      <c r="E59" s="215">
        <f t="shared" si="25"/>
        <v>2.9</v>
      </c>
      <c r="F59" s="215">
        <v>0</v>
      </c>
      <c r="G59" s="215">
        <v>2.5</v>
      </c>
      <c r="H59" s="215">
        <f t="shared" si="26"/>
        <v>2.5</v>
      </c>
      <c r="I59" s="215">
        <v>0</v>
      </c>
      <c r="J59" s="215">
        <v>4.8</v>
      </c>
      <c r="K59" s="215">
        <f t="shared" ref="K59" si="30">K57/3</f>
        <v>0</v>
      </c>
      <c r="L59" s="215">
        <v>54</v>
      </c>
      <c r="M59" s="215">
        <v>50</v>
      </c>
      <c r="N59" s="215">
        <v>146</v>
      </c>
      <c r="O59" s="215">
        <v>120</v>
      </c>
      <c r="P59" s="215">
        <v>14</v>
      </c>
      <c r="Q59" s="215">
        <v>90</v>
      </c>
      <c r="R59" s="215">
        <v>9.9999999999999992E-2</v>
      </c>
      <c r="S59" s="215">
        <v>22</v>
      </c>
      <c r="T59" s="215">
        <v>0.04</v>
      </c>
      <c r="U59" s="215">
        <v>0.15</v>
      </c>
      <c r="V59" s="215">
        <v>1.3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x14ac:dyDescent="0.25">
      <c r="A60" s="212">
        <v>57</v>
      </c>
      <c r="B60" s="216" t="s">
        <v>901</v>
      </c>
      <c r="C60" s="215">
        <f t="shared" ref="C60" si="31">SUM(C61:C61)</f>
        <v>150</v>
      </c>
      <c r="D60" s="215">
        <f>D61</f>
        <v>4.3499999999999996</v>
      </c>
      <c r="E60" s="215">
        <f t="shared" si="25"/>
        <v>4.3499999999999996</v>
      </c>
      <c r="F60" s="215">
        <f t="shared" ref="F60:V60" si="32">F61</f>
        <v>0</v>
      </c>
      <c r="G60" s="215">
        <f t="shared" si="32"/>
        <v>3.75</v>
      </c>
      <c r="H60" s="215">
        <f t="shared" si="26"/>
        <v>3.75</v>
      </c>
      <c r="I60" s="215">
        <f t="shared" si="32"/>
        <v>0</v>
      </c>
      <c r="J60" s="215">
        <f t="shared" si="32"/>
        <v>6</v>
      </c>
      <c r="K60" s="215">
        <f t="shared" ref="K60" si="33">SUM(K61:K61)</f>
        <v>0</v>
      </c>
      <c r="L60" s="215">
        <f t="shared" si="32"/>
        <v>79.5</v>
      </c>
      <c r="M60" s="215">
        <f t="shared" si="32"/>
        <v>75</v>
      </c>
      <c r="N60" s="215">
        <f t="shared" si="32"/>
        <v>219</v>
      </c>
      <c r="O60" s="215">
        <f t="shared" si="32"/>
        <v>180</v>
      </c>
      <c r="P60" s="215">
        <f t="shared" si="32"/>
        <v>21</v>
      </c>
      <c r="Q60" s="215">
        <f t="shared" si="32"/>
        <v>135</v>
      </c>
      <c r="R60" s="215">
        <f t="shared" si="32"/>
        <v>0.15000000000000002</v>
      </c>
      <c r="S60" s="215">
        <f t="shared" si="32"/>
        <v>33</v>
      </c>
      <c r="T60" s="215">
        <f t="shared" si="32"/>
        <v>0.06</v>
      </c>
      <c r="U60" s="215">
        <f t="shared" si="32"/>
        <v>0.255</v>
      </c>
      <c r="V60" s="215">
        <f t="shared" si="32"/>
        <v>0.60000000000000009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</row>
    <row r="61" spans="1:1026" x14ac:dyDescent="0.25">
      <c r="A61" s="212">
        <v>58</v>
      </c>
      <c r="B61" s="216" t="s">
        <v>902</v>
      </c>
      <c r="C61" s="215">
        <v>150</v>
      </c>
      <c r="D61" s="215">
        <v>4.3499999999999996</v>
      </c>
      <c r="E61" s="215">
        <f t="shared" si="25"/>
        <v>4.3499999999999996</v>
      </c>
      <c r="F61" s="215">
        <v>0</v>
      </c>
      <c r="G61" s="215">
        <v>3.75</v>
      </c>
      <c r="H61" s="215">
        <f t="shared" si="26"/>
        <v>3.75</v>
      </c>
      <c r="I61" s="215">
        <v>0</v>
      </c>
      <c r="J61" s="215">
        <v>6</v>
      </c>
      <c r="K61" s="215">
        <v>0</v>
      </c>
      <c r="L61" s="215">
        <v>79.5</v>
      </c>
      <c r="M61" s="215">
        <v>75</v>
      </c>
      <c r="N61" s="215">
        <v>219</v>
      </c>
      <c r="O61" s="215">
        <v>180</v>
      </c>
      <c r="P61" s="215">
        <v>21</v>
      </c>
      <c r="Q61" s="215">
        <v>135</v>
      </c>
      <c r="R61" s="215">
        <v>0.15000000000000002</v>
      </c>
      <c r="S61" s="215">
        <v>33</v>
      </c>
      <c r="T61" s="215">
        <v>0.06</v>
      </c>
      <c r="U61" s="215">
        <v>0.255</v>
      </c>
      <c r="V61" s="215">
        <v>0.60000000000000009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</row>
    <row r="62" spans="1:1026" x14ac:dyDescent="0.25">
      <c r="A62" s="212">
        <v>60</v>
      </c>
      <c r="B62" s="216" t="s">
        <v>903</v>
      </c>
      <c r="C62" s="215">
        <v>50</v>
      </c>
      <c r="D62" s="215">
        <v>9.8699999999999992</v>
      </c>
      <c r="E62" s="215">
        <f t="shared" si="25"/>
        <v>9.8699999999999992</v>
      </c>
      <c r="F62" s="215">
        <v>0</v>
      </c>
      <c r="G62" s="215">
        <v>2.2000000000000002</v>
      </c>
      <c r="H62" s="215">
        <f t="shared" si="26"/>
        <v>2.2000000000000002</v>
      </c>
      <c r="I62" s="215">
        <v>0</v>
      </c>
      <c r="J62" s="215">
        <v>1.365</v>
      </c>
      <c r="K62" s="215">
        <v>0</v>
      </c>
      <c r="L62" s="215">
        <f>D62*4+J62*4+G62*9</f>
        <v>64.739999999999995</v>
      </c>
      <c r="M62" s="215">
        <v>15.58</v>
      </c>
      <c r="N62" s="215">
        <v>46.48</v>
      </c>
      <c r="O62" s="215">
        <v>72.16</v>
      </c>
      <c r="P62" s="215">
        <v>10.005000000000001</v>
      </c>
      <c r="Q62" s="215">
        <v>95.7</v>
      </c>
      <c r="R62" s="215">
        <v>0.17400000000000002</v>
      </c>
      <c r="S62" s="215">
        <v>9</v>
      </c>
      <c r="T62" s="215">
        <v>1.44E-2</v>
      </c>
      <c r="U62" s="215">
        <v>0.10400000000000001</v>
      </c>
      <c r="V62" s="215">
        <v>0.1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</row>
    <row r="63" spans="1:1026" x14ac:dyDescent="0.25">
      <c r="A63" s="212">
        <v>61</v>
      </c>
      <c r="B63" s="216" t="s">
        <v>904</v>
      </c>
      <c r="C63" s="215">
        <v>10</v>
      </c>
      <c r="D63" s="215">
        <v>2.6</v>
      </c>
      <c r="E63" s="215">
        <f t="shared" si="25"/>
        <v>2.6</v>
      </c>
      <c r="F63" s="215">
        <v>0</v>
      </c>
      <c r="G63" s="215">
        <v>2.61</v>
      </c>
      <c r="H63" s="215">
        <f t="shared" si="26"/>
        <v>2.61</v>
      </c>
      <c r="I63" s="215">
        <v>0</v>
      </c>
      <c r="J63" s="215">
        <v>0</v>
      </c>
      <c r="K63" s="215">
        <v>0</v>
      </c>
      <c r="L63" s="215">
        <v>34.4</v>
      </c>
      <c r="M63" s="215">
        <v>86</v>
      </c>
      <c r="N63" s="215">
        <v>9.5</v>
      </c>
      <c r="O63" s="215">
        <v>100</v>
      </c>
      <c r="P63" s="215">
        <v>4.5</v>
      </c>
      <c r="Q63" s="215">
        <v>64</v>
      </c>
      <c r="R63" s="215">
        <v>0.1</v>
      </c>
      <c r="S63" s="215">
        <v>25.8</v>
      </c>
      <c r="T63" s="215">
        <v>3.0000000000000001E-3</v>
      </c>
      <c r="U63" s="215">
        <v>0.03</v>
      </c>
      <c r="V63" s="215">
        <v>0.08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</row>
    <row r="64" spans="1:1026" x14ac:dyDescent="0.25">
      <c r="A64" s="212">
        <v>62</v>
      </c>
      <c r="B64" s="216" t="s">
        <v>905</v>
      </c>
      <c r="C64" s="215">
        <v>10</v>
      </c>
      <c r="D64" s="215">
        <v>0.24440000000000001</v>
      </c>
      <c r="E64" s="215">
        <f t="shared" si="25"/>
        <v>0.24440000000000001</v>
      </c>
      <c r="F64" s="215">
        <v>0</v>
      </c>
      <c r="G64" s="215">
        <v>1.32</v>
      </c>
      <c r="H64" s="215">
        <f t="shared" si="26"/>
        <v>1.32</v>
      </c>
      <c r="I64" s="215">
        <v>0</v>
      </c>
      <c r="J64" s="215">
        <v>0.3276</v>
      </c>
      <c r="K64" s="215">
        <v>0</v>
      </c>
      <c r="L64" s="215">
        <f>D64*4+J64*4+G64*9</f>
        <v>14.168000000000001</v>
      </c>
      <c r="M64" s="215">
        <v>3.04</v>
      </c>
      <c r="N64" s="215">
        <v>9.6280000000000001</v>
      </c>
      <c r="O64" s="215">
        <v>7.7440000000000007</v>
      </c>
      <c r="P64" s="215">
        <v>0.78300000000000003</v>
      </c>
      <c r="Q64" s="215">
        <v>5.3069999999999995</v>
      </c>
      <c r="R64" s="215">
        <v>1.7399999999999999E-2</v>
      </c>
      <c r="S64" s="215">
        <v>6.419999999999999</v>
      </c>
      <c r="T64" s="215">
        <v>2.16E-3</v>
      </c>
      <c r="U64" s="215">
        <v>8.0000000000000002E-3</v>
      </c>
      <c r="V64" s="215">
        <v>1.6E-2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</row>
    <row r="65" spans="1:1026" x14ac:dyDescent="0.25">
      <c r="A65" s="212">
        <v>63</v>
      </c>
      <c r="B65" s="216" t="s">
        <v>79</v>
      </c>
      <c r="C65" s="215">
        <v>30</v>
      </c>
      <c r="D65" s="215">
        <v>0.24</v>
      </c>
      <c r="E65" s="215">
        <f t="shared" si="25"/>
        <v>0.24</v>
      </c>
      <c r="F65" s="215">
        <v>0</v>
      </c>
      <c r="G65" s="215">
        <v>21.75</v>
      </c>
      <c r="H65" s="215">
        <f t="shared" si="26"/>
        <v>21.75</v>
      </c>
      <c r="I65" s="215">
        <v>0</v>
      </c>
      <c r="J65" s="215">
        <v>0.39</v>
      </c>
      <c r="K65" s="215">
        <v>0</v>
      </c>
      <c r="L65" s="215">
        <v>198.3</v>
      </c>
      <c r="M65" s="215">
        <v>4.5</v>
      </c>
      <c r="N65" s="215">
        <v>9</v>
      </c>
      <c r="O65" s="215">
        <v>7.2</v>
      </c>
      <c r="P65" s="215">
        <v>0</v>
      </c>
      <c r="Q65" s="215">
        <v>9</v>
      </c>
      <c r="R65" s="215">
        <v>0.06</v>
      </c>
      <c r="S65" s="215">
        <v>135</v>
      </c>
      <c r="T65" s="215">
        <v>3.0000000000000001E-3</v>
      </c>
      <c r="U65" s="215">
        <v>3.5999999999999997E-2</v>
      </c>
      <c r="V65" s="215">
        <v>0.06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</row>
    <row r="66" spans="1:1026" x14ac:dyDescent="0.25">
      <c r="A66" s="212">
        <v>64</v>
      </c>
      <c r="B66" s="216" t="s">
        <v>906</v>
      </c>
      <c r="C66" s="215">
        <v>10</v>
      </c>
      <c r="D66" s="215">
        <v>7.5200000000000003E-2</v>
      </c>
      <c r="E66" s="215">
        <f t="shared" si="25"/>
        <v>7.5200000000000003E-2</v>
      </c>
      <c r="F66" s="215">
        <v>0</v>
      </c>
      <c r="G66" s="215">
        <v>6.38</v>
      </c>
      <c r="H66" s="215">
        <f t="shared" si="26"/>
        <v>6.38</v>
      </c>
      <c r="I66" s="215">
        <v>0</v>
      </c>
      <c r="J66" s="215">
        <v>0.1183</v>
      </c>
      <c r="K66" s="215">
        <f t="shared" ref="K66" si="34">K65/3</f>
        <v>0</v>
      </c>
      <c r="L66" s="215">
        <f>D66*4+J66*4+G66*9</f>
        <v>58.194000000000003</v>
      </c>
      <c r="M66" s="215">
        <v>1.1400000000000001</v>
      </c>
      <c r="N66" s="215">
        <v>2.4899999999999998</v>
      </c>
      <c r="O66" s="215">
        <v>2.1120000000000001</v>
      </c>
      <c r="P66" s="215">
        <v>0</v>
      </c>
      <c r="Q66" s="215">
        <v>2.61</v>
      </c>
      <c r="R66" s="215">
        <v>1.7399999999999999E-2</v>
      </c>
      <c r="S66" s="215">
        <v>27</v>
      </c>
      <c r="T66" s="215">
        <v>7.1999999999999994E-4</v>
      </c>
      <c r="U66" s="215">
        <v>9.5999999999999992E-3</v>
      </c>
      <c r="V66" s="215">
        <v>8.0000000000000002E-3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</row>
    <row r="67" spans="1:1026" x14ac:dyDescent="0.25">
      <c r="A67" s="212">
        <v>65</v>
      </c>
      <c r="B67" s="216" t="s">
        <v>907</v>
      </c>
      <c r="C67" s="215">
        <v>20</v>
      </c>
      <c r="D67" s="215">
        <v>0.16</v>
      </c>
      <c r="E67" s="215">
        <f t="shared" si="25"/>
        <v>0.16</v>
      </c>
      <c r="F67" s="215">
        <v>0</v>
      </c>
      <c r="G67" s="215">
        <v>14.5</v>
      </c>
      <c r="H67" s="215">
        <f t="shared" si="26"/>
        <v>14.5</v>
      </c>
      <c r="I67" s="215">
        <v>0</v>
      </c>
      <c r="J67" s="215">
        <v>0.26</v>
      </c>
      <c r="K67" s="215">
        <f t="shared" ref="K67" si="35">K65/3*2</f>
        <v>0</v>
      </c>
      <c r="L67" s="215">
        <v>132.20000000000002</v>
      </c>
      <c r="M67" s="215">
        <v>3</v>
      </c>
      <c r="N67" s="215">
        <v>6</v>
      </c>
      <c r="O67" s="215">
        <v>4.8</v>
      </c>
      <c r="P67" s="215">
        <v>0</v>
      </c>
      <c r="Q67" s="215">
        <v>6</v>
      </c>
      <c r="R67" s="215">
        <v>0.04</v>
      </c>
      <c r="S67" s="215">
        <v>90</v>
      </c>
      <c r="T67" s="215">
        <v>2E-3</v>
      </c>
      <c r="U67" s="215">
        <v>2.3999999999999997E-2</v>
      </c>
      <c r="V67" s="215">
        <v>0.04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</row>
    <row r="68" spans="1:1026" x14ac:dyDescent="0.25">
      <c r="A68" s="212">
        <v>66</v>
      </c>
      <c r="B68" s="216" t="s">
        <v>783</v>
      </c>
      <c r="C68" s="215">
        <v>15</v>
      </c>
      <c r="D68" s="215">
        <v>0</v>
      </c>
      <c r="E68" s="215">
        <v>0</v>
      </c>
      <c r="F68" s="215">
        <v>0</v>
      </c>
      <c r="G68" s="215">
        <v>14.984999999999999</v>
      </c>
      <c r="H68" s="215">
        <v>0</v>
      </c>
      <c r="I68" s="215">
        <v>14.984999999999999</v>
      </c>
      <c r="J68" s="215">
        <v>0</v>
      </c>
      <c r="K68" s="215">
        <v>0</v>
      </c>
      <c r="L68" s="215">
        <v>134.85</v>
      </c>
      <c r="M68" s="215">
        <v>0</v>
      </c>
      <c r="N68" s="215">
        <v>0</v>
      </c>
      <c r="O68" s="215">
        <v>0</v>
      </c>
      <c r="P68" s="215">
        <v>0</v>
      </c>
      <c r="Q68" s="215">
        <v>0.3</v>
      </c>
      <c r="R68" s="215">
        <v>0</v>
      </c>
      <c r="S68" s="215">
        <v>0</v>
      </c>
      <c r="T68" s="215">
        <v>0</v>
      </c>
      <c r="U68" s="215">
        <v>0</v>
      </c>
      <c r="V68" s="215">
        <v>0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</row>
    <row r="69" spans="1:1026" x14ac:dyDescent="0.25">
      <c r="A69" s="212">
        <v>67</v>
      </c>
      <c r="B69" s="216" t="s">
        <v>908</v>
      </c>
      <c r="C69" s="215">
        <v>10</v>
      </c>
      <c r="D69" s="215">
        <v>0</v>
      </c>
      <c r="E69" s="215">
        <v>0</v>
      </c>
      <c r="F69" s="215">
        <f t="shared" si="2"/>
        <v>0</v>
      </c>
      <c r="G69" s="215">
        <v>8.7911999999999999</v>
      </c>
      <c r="H69" s="215">
        <v>0</v>
      </c>
      <c r="I69" s="215">
        <f t="shared" si="3"/>
        <v>8.7911999999999999</v>
      </c>
      <c r="J69" s="215">
        <v>0</v>
      </c>
      <c r="K69" s="215">
        <f t="shared" ref="K69" si="36">K68/1.5</f>
        <v>0</v>
      </c>
      <c r="L69" s="215">
        <f>D69*4+J69*4+G69*9</f>
        <v>79.120800000000003</v>
      </c>
      <c r="M69" s="215">
        <v>0</v>
      </c>
      <c r="N69" s="215">
        <v>0</v>
      </c>
      <c r="O69" s="215">
        <v>0</v>
      </c>
      <c r="P69" s="215">
        <v>0</v>
      </c>
      <c r="Q69" s="215">
        <v>0.17399999999999999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</row>
    <row r="70" spans="1:1026" x14ac:dyDescent="0.25">
      <c r="A70" s="212">
        <v>68</v>
      </c>
      <c r="B70" s="216" t="s">
        <v>909</v>
      </c>
      <c r="C70" s="215">
        <v>5</v>
      </c>
      <c r="D70" s="215">
        <v>0</v>
      </c>
      <c r="E70" s="215">
        <v>0</v>
      </c>
      <c r="F70" s="215">
        <v>0</v>
      </c>
      <c r="G70" s="215">
        <v>4.9950000000000001</v>
      </c>
      <c r="H70" s="215">
        <v>0</v>
      </c>
      <c r="I70" s="215">
        <v>4.9950000000000001</v>
      </c>
      <c r="J70" s="215">
        <v>0</v>
      </c>
      <c r="K70" s="215">
        <f t="shared" ref="K70" si="37">K68/3</f>
        <v>0</v>
      </c>
      <c r="L70" s="215">
        <v>44.949999999999996</v>
      </c>
      <c r="M70" s="215">
        <v>0</v>
      </c>
      <c r="N70" s="215">
        <v>0</v>
      </c>
      <c r="O70" s="215">
        <v>0</v>
      </c>
      <c r="P70" s="215">
        <v>0</v>
      </c>
      <c r="Q70" s="215">
        <v>9.9999999999999992E-2</v>
      </c>
      <c r="R70" s="215">
        <v>0</v>
      </c>
      <c r="S70" s="215">
        <v>0</v>
      </c>
      <c r="T70" s="215">
        <v>0</v>
      </c>
      <c r="U70" s="215">
        <v>0</v>
      </c>
      <c r="V70" s="215">
        <v>0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</row>
    <row r="71" spans="1:1026" x14ac:dyDescent="0.25">
      <c r="A71" s="212">
        <v>69</v>
      </c>
      <c r="B71" s="216" t="s">
        <v>910</v>
      </c>
      <c r="C71" s="215">
        <v>40</v>
      </c>
      <c r="D71" s="215">
        <v>4.7751999999999999</v>
      </c>
      <c r="E71" s="215">
        <f>D71</f>
        <v>4.7751999999999999</v>
      </c>
      <c r="F71" s="215">
        <v>0</v>
      </c>
      <c r="G71" s="215">
        <v>4.048</v>
      </c>
      <c r="H71" s="215">
        <f>G71</f>
        <v>4.048</v>
      </c>
      <c r="I71" s="215">
        <v>0</v>
      </c>
      <c r="J71" s="215">
        <v>1.0920000000000001</v>
      </c>
      <c r="K71" s="215">
        <v>0</v>
      </c>
      <c r="L71" s="215">
        <f>D71*4+J71*4+G71*9</f>
        <v>59.900800000000004</v>
      </c>
      <c r="M71" s="215">
        <v>40.736000000000004</v>
      </c>
      <c r="N71" s="215">
        <v>46.48</v>
      </c>
      <c r="O71" s="215">
        <v>19.36</v>
      </c>
      <c r="P71" s="215">
        <v>4.1760000000000002</v>
      </c>
      <c r="Q71" s="215">
        <v>66.816000000000003</v>
      </c>
      <c r="R71" s="215">
        <v>0.87</v>
      </c>
      <c r="S71" s="215">
        <v>62.4</v>
      </c>
      <c r="T71" s="215">
        <v>2.0160000000000001E-2</v>
      </c>
      <c r="U71" s="215">
        <v>0.14080000000000001</v>
      </c>
      <c r="V71" s="215">
        <v>0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</row>
    <row r="72" spans="1:1026" x14ac:dyDescent="0.25">
      <c r="A72" s="212">
        <v>70</v>
      </c>
      <c r="B72" s="216" t="s">
        <v>911</v>
      </c>
      <c r="C72" s="215">
        <v>30</v>
      </c>
      <c r="D72" s="215">
        <v>0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29.939999999999998</v>
      </c>
      <c r="K72" s="215">
        <v>0</v>
      </c>
      <c r="L72" s="215">
        <v>119.69999999999999</v>
      </c>
      <c r="M72" s="215">
        <v>0.3</v>
      </c>
      <c r="N72" s="215">
        <v>0.89999999999999991</v>
      </c>
      <c r="O72" s="215">
        <v>0.89999999999999991</v>
      </c>
      <c r="P72" s="215">
        <v>0</v>
      </c>
      <c r="Q72" s="215">
        <v>0</v>
      </c>
      <c r="R72" s="215">
        <v>0.09</v>
      </c>
      <c r="S72" s="215">
        <v>0</v>
      </c>
      <c r="T72" s="215">
        <v>0</v>
      </c>
      <c r="U72" s="215">
        <v>0</v>
      </c>
      <c r="V72" s="215">
        <v>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</row>
    <row r="73" spans="1:1026" x14ac:dyDescent="0.25">
      <c r="A73" s="212">
        <v>71</v>
      </c>
      <c r="B73" s="216" t="s">
        <v>912</v>
      </c>
      <c r="C73" s="215">
        <v>10</v>
      </c>
      <c r="D73" s="215">
        <v>6.7000000000000004E-2</v>
      </c>
      <c r="E73" s="215">
        <v>0</v>
      </c>
      <c r="F73" s="215">
        <v>6.7000000000000004E-2</v>
      </c>
      <c r="G73" s="215">
        <v>0</v>
      </c>
      <c r="H73" s="215">
        <v>0</v>
      </c>
      <c r="I73" s="215">
        <v>0</v>
      </c>
      <c r="J73" s="215">
        <v>8</v>
      </c>
      <c r="K73" s="215">
        <v>0.1</v>
      </c>
      <c r="L73" s="215">
        <v>32.67</v>
      </c>
      <c r="M73" s="215">
        <v>2.67</v>
      </c>
      <c r="N73" s="215">
        <v>4.67</v>
      </c>
      <c r="O73" s="215">
        <v>2.67</v>
      </c>
      <c r="P73" s="215">
        <v>0.67</v>
      </c>
      <c r="Q73" s="215">
        <v>1.3</v>
      </c>
      <c r="R73" s="215">
        <v>0.13</v>
      </c>
      <c r="S73" s="215">
        <v>0</v>
      </c>
      <c r="T73" s="215">
        <v>0</v>
      </c>
      <c r="U73" s="215">
        <v>3.0000000000000001E-3</v>
      </c>
      <c r="V73" s="215">
        <v>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</row>
    <row r="74" spans="1:1026" x14ac:dyDescent="0.25">
      <c r="A74" s="212">
        <v>72</v>
      </c>
      <c r="B74" s="216" t="s">
        <v>913</v>
      </c>
      <c r="C74" s="215">
        <v>1</v>
      </c>
      <c r="D74" s="215">
        <v>9.3999999999999997E-4</v>
      </c>
      <c r="E74" s="215">
        <v>0</v>
      </c>
      <c r="F74" s="215">
        <f t="shared" ref="F74:F79" si="38">D74</f>
        <v>9.3999999999999997E-4</v>
      </c>
      <c r="G74" s="215">
        <v>0</v>
      </c>
      <c r="H74" s="215">
        <v>0</v>
      </c>
      <c r="I74" s="215">
        <f t="shared" ref="I74:I79" si="39">G74</f>
        <v>0</v>
      </c>
      <c r="J74" s="215">
        <v>0</v>
      </c>
      <c r="K74" s="215">
        <v>0</v>
      </c>
      <c r="L74" s="215">
        <f t="shared" ref="L74:L79" si="40">D74*4+J74*4+G74*9</f>
        <v>3.7599999999999999E-3</v>
      </c>
      <c r="M74" s="215">
        <v>7.6E-3</v>
      </c>
      <c r="N74" s="215">
        <v>9.9599999999999994E-2</v>
      </c>
      <c r="O74" s="215">
        <v>5.28E-2</v>
      </c>
      <c r="P74" s="215">
        <v>2.6099999999999998E-2</v>
      </c>
      <c r="Q74" s="215">
        <v>3.4799999999999998E-2</v>
      </c>
      <c r="R74" s="215">
        <v>3.48E-3</v>
      </c>
      <c r="S74" s="215">
        <v>0</v>
      </c>
      <c r="T74" s="215">
        <v>0</v>
      </c>
      <c r="U74" s="215">
        <v>0</v>
      </c>
      <c r="V74" s="215">
        <v>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25">
      <c r="A75" s="212">
        <v>73</v>
      </c>
      <c r="B75" s="216" t="s">
        <v>914</v>
      </c>
      <c r="C75" s="215">
        <v>1</v>
      </c>
      <c r="D75" s="215">
        <v>0.22841999999999998</v>
      </c>
      <c r="E75" s="215">
        <v>0</v>
      </c>
      <c r="F75" s="215">
        <f t="shared" si="38"/>
        <v>0.22841999999999998</v>
      </c>
      <c r="G75" s="215">
        <v>0.13200000000000001</v>
      </c>
      <c r="H75" s="215">
        <v>0</v>
      </c>
      <c r="I75" s="215">
        <f t="shared" si="39"/>
        <v>0.13200000000000001</v>
      </c>
      <c r="J75" s="215">
        <v>9.282E-2</v>
      </c>
      <c r="K75" s="215">
        <v>0.35299999999999998</v>
      </c>
      <c r="L75" s="215">
        <f t="shared" si="40"/>
        <v>2.47296</v>
      </c>
      <c r="M75" s="215">
        <v>9.8799999999999999E-2</v>
      </c>
      <c r="N75" s="215">
        <v>12.524699999999999</v>
      </c>
      <c r="O75" s="215">
        <v>1.1264000000000001</v>
      </c>
      <c r="P75" s="215">
        <v>3.6974999999999998</v>
      </c>
      <c r="Q75" s="215">
        <v>5.6985000000000001</v>
      </c>
      <c r="R75" s="215">
        <v>0.19139999999999999</v>
      </c>
      <c r="S75" s="215">
        <v>1.7999999999999999E-2</v>
      </c>
      <c r="T75" s="215">
        <v>7.1999999999999994E-4</v>
      </c>
      <c r="U75" s="215">
        <v>1.6000000000000001E-3</v>
      </c>
      <c r="V75" s="215">
        <v>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25">
      <c r="A76" s="212">
        <v>74</v>
      </c>
      <c r="B76" s="216" t="s">
        <v>915</v>
      </c>
      <c r="C76" s="215">
        <v>2</v>
      </c>
      <c r="D76" s="215">
        <v>0.45683999999999997</v>
      </c>
      <c r="E76" s="215">
        <v>0</v>
      </c>
      <c r="F76" s="215">
        <f t="shared" si="38"/>
        <v>0.45683999999999997</v>
      </c>
      <c r="G76" s="215">
        <v>0.26400000000000001</v>
      </c>
      <c r="H76" s="215">
        <v>0</v>
      </c>
      <c r="I76" s="215">
        <f t="shared" si="39"/>
        <v>0.26400000000000001</v>
      </c>
      <c r="J76" s="215">
        <v>0.18564</v>
      </c>
      <c r="K76" s="215">
        <v>0.40600000000000003</v>
      </c>
      <c r="L76" s="215">
        <f t="shared" si="40"/>
        <v>4.9459200000000001</v>
      </c>
      <c r="M76" s="215">
        <v>0.1976</v>
      </c>
      <c r="N76" s="215">
        <v>25.049399999999999</v>
      </c>
      <c r="O76" s="215">
        <v>2.2528000000000001</v>
      </c>
      <c r="P76" s="215">
        <v>7.3949999999999996</v>
      </c>
      <c r="Q76" s="215">
        <v>11.397</v>
      </c>
      <c r="R76" s="215">
        <v>0.38279999999999997</v>
      </c>
      <c r="S76" s="215">
        <v>3.5999999999999997E-2</v>
      </c>
      <c r="T76" s="215">
        <v>1.4399999999999999E-3</v>
      </c>
      <c r="U76" s="215">
        <v>3.2000000000000002E-3</v>
      </c>
      <c r="V76" s="215">
        <v>0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x14ac:dyDescent="0.25">
      <c r="A77" s="212">
        <v>75</v>
      </c>
      <c r="B77" s="216" t="s">
        <v>916</v>
      </c>
      <c r="C77" s="215">
        <v>0.2</v>
      </c>
      <c r="D77" s="215">
        <v>7.1627999999999997E-2</v>
      </c>
      <c r="E77" s="215">
        <v>0</v>
      </c>
      <c r="F77" s="215">
        <f t="shared" si="38"/>
        <v>7.1627999999999997E-2</v>
      </c>
      <c r="G77" s="215">
        <v>1.4256000000000003E-2</v>
      </c>
      <c r="H77" s="215">
        <v>0</v>
      </c>
      <c r="I77" s="215">
        <f t="shared" si="39"/>
        <v>1.4256000000000003E-2</v>
      </c>
      <c r="J77" s="215">
        <v>4.6410000000000007E-2</v>
      </c>
      <c r="K77" s="215">
        <v>0</v>
      </c>
      <c r="L77" s="215">
        <f t="shared" si="40"/>
        <v>0.6004560000000001</v>
      </c>
      <c r="M77" s="215">
        <v>9.5759999999999998E-2</v>
      </c>
      <c r="N77" s="215">
        <v>2.9381999999999997</v>
      </c>
      <c r="O77" s="215">
        <v>0.14255999999999999</v>
      </c>
      <c r="P77" s="215">
        <v>0.26622000000000001</v>
      </c>
      <c r="Q77" s="215">
        <v>2.0880000000000001</v>
      </c>
      <c r="R77" s="215">
        <v>1.6704E-2</v>
      </c>
      <c r="S77" s="215">
        <v>0</v>
      </c>
      <c r="T77" s="215">
        <v>2.5919999999999997E-3</v>
      </c>
      <c r="U77" s="215">
        <v>3.2640000000000004E-3</v>
      </c>
      <c r="V77" s="215">
        <v>0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25">
      <c r="A78" s="212">
        <v>76</v>
      </c>
      <c r="B78" s="216" t="s">
        <v>917</v>
      </c>
      <c r="C78" s="215">
        <v>3</v>
      </c>
      <c r="D78" s="215">
        <v>2.8199999999999996E-2</v>
      </c>
      <c r="E78" s="215">
        <v>0</v>
      </c>
      <c r="F78" s="215">
        <f t="shared" si="38"/>
        <v>2.8199999999999996E-2</v>
      </c>
      <c r="G78" s="215">
        <v>0</v>
      </c>
      <c r="H78" s="215">
        <v>0</v>
      </c>
      <c r="I78" s="215">
        <f t="shared" si="39"/>
        <v>0</v>
      </c>
      <c r="J78" s="215">
        <v>2.1348600000000002</v>
      </c>
      <c r="K78" s="215">
        <f>1.4*0.03</f>
        <v>4.1999999999999996E-2</v>
      </c>
      <c r="L78" s="215">
        <f t="shared" si="40"/>
        <v>8.6522400000000008</v>
      </c>
      <c r="M78" s="215">
        <v>0.1368</v>
      </c>
      <c r="N78" s="215">
        <v>0.37349999999999994</v>
      </c>
      <c r="O78" s="215">
        <v>1.056</v>
      </c>
      <c r="P78" s="215">
        <v>0</v>
      </c>
      <c r="Q78" s="215">
        <v>2.0097</v>
      </c>
      <c r="R78" s="215">
        <v>0</v>
      </c>
      <c r="S78" s="215">
        <v>0</v>
      </c>
      <c r="T78" s="215">
        <v>0</v>
      </c>
      <c r="U78" s="215">
        <v>0</v>
      </c>
      <c r="V78" s="215">
        <v>0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ht="31.5" x14ac:dyDescent="0.25">
      <c r="A79" s="212">
        <v>77</v>
      </c>
      <c r="B79" s="216" t="s">
        <v>918</v>
      </c>
      <c r="C79" s="215">
        <v>3</v>
      </c>
      <c r="D79" s="215">
        <v>0</v>
      </c>
      <c r="E79" s="215">
        <v>0</v>
      </c>
      <c r="F79" s="215">
        <f t="shared" si="38"/>
        <v>0</v>
      </c>
      <c r="G79" s="215">
        <v>0</v>
      </c>
      <c r="H79" s="215">
        <v>0</v>
      </c>
      <c r="I79" s="215">
        <f t="shared" si="39"/>
        <v>0</v>
      </c>
      <c r="J79" s="215">
        <v>0</v>
      </c>
      <c r="K79" s="215">
        <v>0</v>
      </c>
      <c r="L79" s="215">
        <f t="shared" si="40"/>
        <v>0</v>
      </c>
      <c r="M79" s="215">
        <v>882.58799999999997</v>
      </c>
      <c r="N79" s="215">
        <v>0.22409999999999999</v>
      </c>
      <c r="O79" s="215">
        <v>9.7151999999999994</v>
      </c>
      <c r="P79" s="215">
        <v>0.57419999999999993</v>
      </c>
      <c r="Q79" s="215">
        <v>1.9575</v>
      </c>
      <c r="R79" s="215">
        <v>7.5689999999999993E-2</v>
      </c>
      <c r="S79" s="215">
        <v>0</v>
      </c>
      <c r="T79" s="215">
        <v>0</v>
      </c>
      <c r="U79" s="215">
        <v>0</v>
      </c>
      <c r="V79" s="215">
        <v>0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ht="18.75" x14ac:dyDescent="0.25">
      <c r="A80" s="375" t="s">
        <v>919</v>
      </c>
      <c r="B80" s="375"/>
      <c r="C80" s="217">
        <f>SUM(C4:C79)-C7-C19-C29-C41-C50-C60-C53-C65-C68-C57-C30-C37-C26</f>
        <v>2020.1999999999998</v>
      </c>
      <c r="D80" s="217">
        <f>SUM(D4:D79)-D7-D19-D26-D29-D30-D37-D41-D50-D53-D57-D60-D65-D68</f>
        <v>97.056014666666741</v>
      </c>
      <c r="E80" s="217">
        <f t="shared" ref="E80:V80" si="41">SUM(E4:E79)-E7-E19-E26-E29-E30-E37-E41-E50-E53-E57-E60-E65-E68</f>
        <v>61.575579999999974</v>
      </c>
      <c r="F80" s="217">
        <f t="shared" si="41"/>
        <v>35.480434666666682</v>
      </c>
      <c r="G80" s="217">
        <f t="shared" si="41"/>
        <v>81.024029333333303</v>
      </c>
      <c r="H80" s="217">
        <f t="shared" si="41"/>
        <v>61.711280000000002</v>
      </c>
      <c r="I80" s="217">
        <f t="shared" si="41"/>
        <v>19.312749333333329</v>
      </c>
      <c r="J80" s="217">
        <f t="shared" si="41"/>
        <v>296.93047999999982</v>
      </c>
      <c r="K80" s="217">
        <f t="shared" si="41"/>
        <v>30.461000000000009</v>
      </c>
      <c r="L80" s="217">
        <f t="shared" si="41"/>
        <v>2313.4912426666665</v>
      </c>
      <c r="M80" s="217">
        <f t="shared" si="41"/>
        <v>2657.3294933333341</v>
      </c>
      <c r="N80" s="217">
        <f t="shared" si="41"/>
        <v>3940.4917333333333</v>
      </c>
      <c r="O80" s="217">
        <f t="shared" si="41"/>
        <v>1025.1226933333335</v>
      </c>
      <c r="P80" s="217">
        <f t="shared" si="41"/>
        <v>370.80921599999988</v>
      </c>
      <c r="Q80" s="217">
        <f t="shared" si="41"/>
        <v>1584.5491000000006</v>
      </c>
      <c r="R80" s="217">
        <f t="shared" si="41"/>
        <v>21.689184000000015</v>
      </c>
      <c r="S80" s="217">
        <f t="shared" si="41"/>
        <v>2490.5579999999986</v>
      </c>
      <c r="T80" s="217">
        <f t="shared" si="41"/>
        <v>1.1831480000000003</v>
      </c>
      <c r="U80" s="217">
        <f t="shared" si="41"/>
        <v>2.0884239999999998</v>
      </c>
      <c r="V80" s="217">
        <f t="shared" si="41"/>
        <v>93.93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</sheetData>
  <mergeCells count="16">
    <mergeCell ref="A80:B80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R2"/>
    <mergeCell ref="S2:V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zoomScaleNormal="100" zoomScaleSheetLayoutView="75" workbookViewId="0">
      <selection activeCell="U8" sqref="U8"/>
    </sheetView>
  </sheetViews>
  <sheetFormatPr defaultColWidth="9.140625" defaultRowHeight="16.5" x14ac:dyDescent="0.3"/>
  <cols>
    <col min="1" max="1" width="30.85546875" style="3" customWidth="1"/>
    <col min="2" max="2" width="9.140625" style="3"/>
    <col min="3" max="3" width="12" style="3" customWidth="1"/>
    <col min="4" max="4" width="15.28515625" style="3" customWidth="1"/>
    <col min="5" max="5" width="12" style="3" customWidth="1"/>
    <col min="6" max="6" width="13" style="3" customWidth="1"/>
    <col min="7" max="7" width="9.140625" style="3"/>
    <col min="8" max="8" width="12.85546875" style="3" customWidth="1"/>
    <col min="9" max="16384" width="9.140625" style="3"/>
  </cols>
  <sheetData>
    <row r="1" spans="1:2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 t="s">
        <v>939</v>
      </c>
      <c r="R1" s="4"/>
      <c r="S1" s="4"/>
    </row>
    <row r="2" spans="1:20" ht="16.5" customHeight="1" x14ac:dyDescent="0.3">
      <c r="A2" s="320" t="s">
        <v>935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91"/>
      <c r="Q2" s="5"/>
      <c r="R2" s="5"/>
      <c r="S2" s="5"/>
      <c r="T2" s="6"/>
    </row>
    <row r="3" spans="1:20" ht="17.25" thickBot="1" x14ac:dyDescent="0.35">
      <c r="A3" s="321"/>
      <c r="B3" s="321"/>
      <c r="C3" s="321"/>
      <c r="D3" s="322"/>
      <c r="E3" s="321"/>
      <c r="F3" s="321"/>
      <c r="G3" s="321"/>
      <c r="H3" s="323"/>
      <c r="I3" s="321"/>
      <c r="J3" s="321"/>
      <c r="K3" s="321"/>
      <c r="L3" s="321"/>
      <c r="M3" s="321"/>
      <c r="N3" s="321"/>
      <c r="O3" s="321"/>
      <c r="P3" s="91"/>
      <c r="Q3" s="4"/>
      <c r="R3" s="4"/>
      <c r="S3" s="4"/>
      <c r="T3" s="6"/>
    </row>
    <row r="4" spans="1:20" ht="13.9" customHeight="1" x14ac:dyDescent="0.3">
      <c r="A4" s="324" t="s">
        <v>796</v>
      </c>
      <c r="B4" s="326" t="s">
        <v>62</v>
      </c>
      <c r="C4" s="326" t="s">
        <v>63</v>
      </c>
      <c r="D4" s="326"/>
      <c r="E4" s="326"/>
      <c r="F4" s="326"/>
      <c r="G4" s="326" t="s">
        <v>64</v>
      </c>
      <c r="H4" s="326" t="s">
        <v>741</v>
      </c>
      <c r="I4" s="326" t="s">
        <v>65</v>
      </c>
      <c r="J4" s="326"/>
      <c r="K4" s="326"/>
      <c r="L4" s="326"/>
      <c r="M4" s="326" t="s">
        <v>66</v>
      </c>
      <c r="N4" s="326"/>
      <c r="O4" s="326"/>
      <c r="P4" s="326"/>
      <c r="Q4" s="318" t="s">
        <v>736</v>
      </c>
    </row>
    <row r="5" spans="1:20" ht="33.75" thickBot="1" x14ac:dyDescent="0.35">
      <c r="A5" s="325"/>
      <c r="B5" s="327"/>
      <c r="C5" s="232" t="s">
        <v>738</v>
      </c>
      <c r="D5" s="232" t="s">
        <v>737</v>
      </c>
      <c r="E5" s="232" t="s">
        <v>739</v>
      </c>
      <c r="F5" s="232" t="s">
        <v>740</v>
      </c>
      <c r="G5" s="327"/>
      <c r="H5" s="327"/>
      <c r="I5" s="232" t="s">
        <v>70</v>
      </c>
      <c r="J5" s="232" t="s">
        <v>71</v>
      </c>
      <c r="K5" s="232" t="s">
        <v>72</v>
      </c>
      <c r="L5" s="232" t="s">
        <v>73</v>
      </c>
      <c r="M5" s="232" t="s">
        <v>74</v>
      </c>
      <c r="N5" s="232" t="s">
        <v>75</v>
      </c>
      <c r="O5" s="232" t="s">
        <v>76</v>
      </c>
      <c r="P5" s="232" t="s">
        <v>77</v>
      </c>
      <c r="Q5" s="319"/>
    </row>
    <row r="6" spans="1:20" x14ac:dyDescent="0.3">
      <c r="A6" s="259" t="s">
        <v>922</v>
      </c>
      <c r="B6" s="228" t="s">
        <v>398</v>
      </c>
      <c r="C6" s="229">
        <v>478.23</v>
      </c>
      <c r="D6" s="229">
        <v>296.49</v>
      </c>
      <c r="E6" s="229">
        <v>477.06</v>
      </c>
      <c r="F6" s="230" t="s">
        <v>399</v>
      </c>
      <c r="G6" s="230" t="s">
        <v>400</v>
      </c>
      <c r="H6" s="230">
        <f>2877.97</f>
        <v>2877.97</v>
      </c>
      <c r="I6" s="229">
        <v>6.9</v>
      </c>
      <c r="J6" s="229">
        <v>495.64</v>
      </c>
      <c r="K6" s="230" t="s">
        <v>401</v>
      </c>
      <c r="L6" s="229">
        <v>57.03</v>
      </c>
      <c r="M6" s="230" t="s">
        <v>402</v>
      </c>
      <c r="N6" s="230" t="s">
        <v>403</v>
      </c>
      <c r="O6" s="230" t="s">
        <v>404</v>
      </c>
      <c r="P6" s="229">
        <v>132.91999999999999</v>
      </c>
      <c r="Q6" s="231">
        <v>2.41</v>
      </c>
    </row>
    <row r="7" spans="1:20" x14ac:dyDescent="0.3">
      <c r="A7" s="260" t="s">
        <v>117</v>
      </c>
      <c r="B7" s="221">
        <v>597</v>
      </c>
      <c r="C7" s="220">
        <v>23.91</v>
      </c>
      <c r="D7" s="220">
        <v>14.82</v>
      </c>
      <c r="E7" s="220">
        <v>23.85</v>
      </c>
      <c r="F7" s="220">
        <v>81.52</v>
      </c>
      <c r="G7" s="220">
        <v>643.29999999999995</v>
      </c>
      <c r="H7" s="220">
        <v>143.9</v>
      </c>
      <c r="I7" s="220">
        <v>0.35</v>
      </c>
      <c r="J7" s="220">
        <v>24.78</v>
      </c>
      <c r="K7" s="220">
        <v>346.53</v>
      </c>
      <c r="L7" s="220">
        <v>2.85</v>
      </c>
      <c r="M7" s="220">
        <v>284.62</v>
      </c>
      <c r="N7" s="220">
        <v>396.1</v>
      </c>
      <c r="O7" s="220">
        <v>91.86</v>
      </c>
      <c r="P7" s="220">
        <v>6.65</v>
      </c>
      <c r="Q7" s="226">
        <v>0.121</v>
      </c>
    </row>
    <row r="8" spans="1:20" ht="33" x14ac:dyDescent="0.3">
      <c r="A8" s="261" t="s">
        <v>118</v>
      </c>
      <c r="B8" s="219"/>
      <c r="C8" s="222">
        <v>31</v>
      </c>
      <c r="D8" s="223">
        <f>D7/C7</f>
        <v>0.61982434127979924</v>
      </c>
      <c r="E8" s="222">
        <v>30</v>
      </c>
      <c r="F8" s="222">
        <v>24</v>
      </c>
      <c r="G8" s="222">
        <v>27</v>
      </c>
      <c r="H8" s="223">
        <f>H7/H26</f>
        <v>0.47966666666666669</v>
      </c>
      <c r="I8" s="222">
        <v>29</v>
      </c>
      <c r="J8" s="222">
        <v>41</v>
      </c>
      <c r="K8" s="222">
        <v>50</v>
      </c>
      <c r="L8" s="222">
        <v>29</v>
      </c>
      <c r="M8" s="222">
        <v>26</v>
      </c>
      <c r="N8" s="222">
        <v>36</v>
      </c>
      <c r="O8" s="222">
        <v>37</v>
      </c>
      <c r="P8" s="222">
        <v>55</v>
      </c>
      <c r="Q8" s="227">
        <f>Q7/Q26</f>
        <v>0.10083333333333333</v>
      </c>
    </row>
    <row r="9" spans="1:20" ht="39.6" customHeight="1" thickBot="1" x14ac:dyDescent="0.35">
      <c r="A9" s="267" t="s">
        <v>921</v>
      </c>
      <c r="B9" s="268"/>
      <c r="C9" s="269">
        <f>C7/C27</f>
        <v>0.24151515151515152</v>
      </c>
      <c r="D9" s="269">
        <v>0.62</v>
      </c>
      <c r="E9" s="269">
        <f t="shared" ref="E9:Q9" si="0">E7/E27</f>
        <v>0.23613861386138615</v>
      </c>
      <c r="F9" s="269">
        <f t="shared" si="0"/>
        <v>0.25474999999999998</v>
      </c>
      <c r="G9" s="269">
        <f t="shared" si="0"/>
        <v>0.24885880077369438</v>
      </c>
      <c r="H9" s="269">
        <f t="shared" si="0"/>
        <v>0.43606060606060609</v>
      </c>
      <c r="I9" s="269">
        <f t="shared" si="0"/>
        <v>0.23333333333333331</v>
      </c>
      <c r="J9" s="269">
        <f t="shared" si="0"/>
        <v>0.27533333333333332</v>
      </c>
      <c r="K9" s="269">
        <f t="shared" si="0"/>
        <v>0.33002857142857139</v>
      </c>
      <c r="L9" s="269">
        <f t="shared" si="0"/>
        <v>0.19</v>
      </c>
      <c r="M9" s="269">
        <f t="shared" si="0"/>
        <v>0.23718333333333333</v>
      </c>
      <c r="N9" s="269">
        <f t="shared" si="0"/>
        <v>0.24006060606060609</v>
      </c>
      <c r="O9" s="269">
        <f t="shared" si="0"/>
        <v>0.24496000000000001</v>
      </c>
      <c r="P9" s="269">
        <f t="shared" si="0"/>
        <v>0.36944444444444446</v>
      </c>
      <c r="Q9" s="270">
        <f t="shared" si="0"/>
        <v>6.7222222222222225E-2</v>
      </c>
    </row>
    <row r="10" spans="1:20" ht="9" customHeight="1" thickBot="1" x14ac:dyDescent="0.35">
      <c r="A10" s="2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20" x14ac:dyDescent="0.3">
      <c r="A11" s="263" t="s">
        <v>923</v>
      </c>
      <c r="B11" s="233">
        <v>17875</v>
      </c>
      <c r="C11" s="234">
        <v>675.92</v>
      </c>
      <c r="D11" s="234">
        <v>452.87</v>
      </c>
      <c r="E11" s="234">
        <v>642.58000000000004</v>
      </c>
      <c r="F11" s="235">
        <v>2199.9299999999998</v>
      </c>
      <c r="G11" s="235">
        <v>17385.32</v>
      </c>
      <c r="H11" s="235">
        <v>1547.14</v>
      </c>
      <c r="I11" s="234">
        <v>20.27</v>
      </c>
      <c r="J11" s="235">
        <v>1759.07</v>
      </c>
      <c r="K11" s="235">
        <v>18670.43</v>
      </c>
      <c r="L11" s="234">
        <v>167.21</v>
      </c>
      <c r="M11" s="235">
        <v>3103.62</v>
      </c>
      <c r="N11" s="235">
        <v>10813.48</v>
      </c>
      <c r="O11" s="235">
        <v>3262.69</v>
      </c>
      <c r="P11" s="234">
        <v>226.36</v>
      </c>
      <c r="Q11" s="236">
        <v>7.48</v>
      </c>
    </row>
    <row r="12" spans="1:20" x14ac:dyDescent="0.3">
      <c r="A12" s="260" t="s">
        <v>117</v>
      </c>
      <c r="B12" s="225">
        <v>894</v>
      </c>
      <c r="C12" s="224">
        <v>33.799999999999997</v>
      </c>
      <c r="D12" s="224">
        <v>22.64</v>
      </c>
      <c r="E12" s="224">
        <v>32.130000000000003</v>
      </c>
      <c r="F12" s="224">
        <v>110</v>
      </c>
      <c r="G12" s="224">
        <v>869.27</v>
      </c>
      <c r="H12" s="224">
        <v>77.356999999999999</v>
      </c>
      <c r="I12" s="224">
        <v>1.01</v>
      </c>
      <c r="J12" s="224">
        <v>87.95</v>
      </c>
      <c r="K12" s="224">
        <v>933.52</v>
      </c>
      <c r="L12" s="224">
        <v>8.36</v>
      </c>
      <c r="M12" s="224">
        <v>155.18</v>
      </c>
      <c r="N12" s="224">
        <v>540.66999999999996</v>
      </c>
      <c r="O12" s="224">
        <v>163.13</v>
      </c>
      <c r="P12" s="224">
        <v>11.32</v>
      </c>
      <c r="Q12" s="237">
        <v>0.373</v>
      </c>
    </row>
    <row r="13" spans="1:20" ht="33" x14ac:dyDescent="0.3">
      <c r="A13" s="261" t="s">
        <v>118</v>
      </c>
      <c r="B13" s="219"/>
      <c r="C13" s="222">
        <v>44</v>
      </c>
      <c r="D13" s="223">
        <f>D12/C12</f>
        <v>0.66982248520710064</v>
      </c>
      <c r="E13" s="222">
        <v>41</v>
      </c>
      <c r="F13" s="222">
        <v>33</v>
      </c>
      <c r="G13" s="222">
        <v>37</v>
      </c>
      <c r="H13" s="223">
        <f>H12/H26</f>
        <v>0.25785666666666668</v>
      </c>
      <c r="I13" s="222">
        <v>84</v>
      </c>
      <c r="J13" s="222">
        <v>147</v>
      </c>
      <c r="K13" s="222">
        <v>133</v>
      </c>
      <c r="L13" s="222">
        <v>84</v>
      </c>
      <c r="M13" s="222">
        <v>14</v>
      </c>
      <c r="N13" s="222">
        <v>49</v>
      </c>
      <c r="O13" s="222">
        <v>65</v>
      </c>
      <c r="P13" s="222">
        <v>94</v>
      </c>
      <c r="Q13" s="227">
        <f>Q12/Q26</f>
        <v>0.31083333333333335</v>
      </c>
    </row>
    <row r="14" spans="1:20" ht="50.25" thickBot="1" x14ac:dyDescent="0.35">
      <c r="A14" s="267" t="s">
        <v>921</v>
      </c>
      <c r="B14" s="271"/>
      <c r="C14" s="269">
        <f>C12/C27</f>
        <v>0.34141414141414139</v>
      </c>
      <c r="D14" s="269">
        <v>0.67</v>
      </c>
      <c r="E14" s="269">
        <f t="shared" ref="E14:Q14" si="1">E12/E27</f>
        <v>0.31811881188118812</v>
      </c>
      <c r="F14" s="269">
        <f t="shared" si="1"/>
        <v>0.34375</v>
      </c>
      <c r="G14" s="269">
        <f t="shared" si="1"/>
        <v>0.33627466150870405</v>
      </c>
      <c r="H14" s="269">
        <f t="shared" si="1"/>
        <v>0.23441515151515152</v>
      </c>
      <c r="I14" s="269">
        <f t="shared" si="1"/>
        <v>0.67333333333333334</v>
      </c>
      <c r="J14" s="269">
        <f t="shared" si="1"/>
        <v>0.97722222222222221</v>
      </c>
      <c r="K14" s="269">
        <f t="shared" si="1"/>
        <v>0.88906666666666667</v>
      </c>
      <c r="L14" s="269">
        <f t="shared" si="1"/>
        <v>0.55733333333333335</v>
      </c>
      <c r="M14" s="269">
        <f t="shared" si="1"/>
        <v>0.12931666666666666</v>
      </c>
      <c r="N14" s="269">
        <f t="shared" si="1"/>
        <v>0.32767878787878785</v>
      </c>
      <c r="O14" s="269">
        <f t="shared" si="1"/>
        <v>0.43501333333333331</v>
      </c>
      <c r="P14" s="269">
        <f t="shared" si="1"/>
        <v>0.62888888888888894</v>
      </c>
      <c r="Q14" s="270">
        <f t="shared" si="1"/>
        <v>0.20722222222222225</v>
      </c>
    </row>
    <row r="15" spans="1:20" ht="13.9" customHeight="1" thickBot="1" x14ac:dyDescent="0.35">
      <c r="A15" s="26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0" x14ac:dyDescent="0.3">
      <c r="A16" s="263" t="s">
        <v>924</v>
      </c>
      <c r="B16" s="238">
        <v>7720</v>
      </c>
      <c r="C16" s="239">
        <v>281.33999999999997</v>
      </c>
      <c r="D16" s="239">
        <v>171.59</v>
      </c>
      <c r="E16" s="239">
        <v>257.37</v>
      </c>
      <c r="F16" s="239">
        <v>1015.91</v>
      </c>
      <c r="G16" s="240">
        <v>7647.82</v>
      </c>
      <c r="H16" s="240">
        <v>574.73</v>
      </c>
      <c r="I16" s="239">
        <v>3.69</v>
      </c>
      <c r="J16" s="240">
        <v>1364.54</v>
      </c>
      <c r="K16" s="240">
        <v>1597.79</v>
      </c>
      <c r="L16" s="239">
        <v>41.63</v>
      </c>
      <c r="M16" s="240">
        <v>5157.83</v>
      </c>
      <c r="N16" s="240">
        <v>5019.74</v>
      </c>
      <c r="O16" s="240">
        <v>1101.6500000000001</v>
      </c>
      <c r="P16" s="239">
        <v>61.55</v>
      </c>
      <c r="Q16" s="241">
        <v>1.7</v>
      </c>
    </row>
    <row r="17" spans="1:17" x14ac:dyDescent="0.3">
      <c r="A17" s="260" t="s">
        <v>117</v>
      </c>
      <c r="B17" s="221">
        <v>386</v>
      </c>
      <c r="C17" s="125">
        <v>14.07</v>
      </c>
      <c r="D17" s="125">
        <v>8.58</v>
      </c>
      <c r="E17" s="125">
        <v>12.87</v>
      </c>
      <c r="F17" s="125">
        <v>50.8</v>
      </c>
      <c r="G17" s="125">
        <v>382.39</v>
      </c>
      <c r="H17" s="125">
        <v>57.472999999999999</v>
      </c>
      <c r="I17" s="125">
        <v>0.18</v>
      </c>
      <c r="J17" s="125">
        <v>68.23</v>
      </c>
      <c r="K17" s="125">
        <v>79.89</v>
      </c>
      <c r="L17" s="125">
        <v>2.08</v>
      </c>
      <c r="M17" s="125">
        <v>257.89</v>
      </c>
      <c r="N17" s="125">
        <v>250.99</v>
      </c>
      <c r="O17" s="125">
        <v>55.08</v>
      </c>
      <c r="P17" s="125">
        <v>3.08</v>
      </c>
      <c r="Q17" s="242">
        <v>0.17</v>
      </c>
    </row>
    <row r="18" spans="1:17" ht="33" x14ac:dyDescent="0.3">
      <c r="A18" s="265" t="s">
        <v>118</v>
      </c>
      <c r="B18" s="219"/>
      <c r="C18" s="126">
        <v>0.18</v>
      </c>
      <c r="D18" s="126">
        <f>D17/C17</f>
        <v>0.60980810234541583</v>
      </c>
      <c r="E18" s="126">
        <v>0.16</v>
      </c>
      <c r="F18" s="126">
        <v>0.15</v>
      </c>
      <c r="G18" s="126">
        <v>0.16</v>
      </c>
      <c r="H18" s="126">
        <f>H17/H26</f>
        <v>0.19157666666666667</v>
      </c>
      <c r="I18" s="126">
        <v>0.15</v>
      </c>
      <c r="J18" s="126">
        <v>1.1399999999999999</v>
      </c>
      <c r="K18" s="126">
        <v>0.11</v>
      </c>
      <c r="L18" s="126">
        <v>0.21</v>
      </c>
      <c r="M18" s="126">
        <v>0.23</v>
      </c>
      <c r="N18" s="126">
        <v>0.23</v>
      </c>
      <c r="O18" s="126">
        <v>0.22</v>
      </c>
      <c r="P18" s="126">
        <v>0.26</v>
      </c>
      <c r="Q18" s="243">
        <f>Q17/Q26</f>
        <v>0.14166666666666669</v>
      </c>
    </row>
    <row r="19" spans="1:17" ht="50.25" thickBot="1" x14ac:dyDescent="0.35">
      <c r="A19" s="272" t="s">
        <v>921</v>
      </c>
      <c r="B19" s="271"/>
      <c r="C19" s="273">
        <f>C17/C27</f>
        <v>0.14212121212121212</v>
      </c>
      <c r="D19" s="273">
        <v>0.61</v>
      </c>
      <c r="E19" s="273">
        <f t="shared" ref="E19:Q19" si="2">E17/E27</f>
        <v>0.12742574257425743</v>
      </c>
      <c r="F19" s="273">
        <f t="shared" si="2"/>
        <v>0.15875</v>
      </c>
      <c r="G19" s="273">
        <f t="shared" si="2"/>
        <v>0.14792649903288202</v>
      </c>
      <c r="H19" s="273">
        <f t="shared" si="2"/>
        <v>0.17416060606060607</v>
      </c>
      <c r="I19" s="273">
        <f t="shared" si="2"/>
        <v>0.12</v>
      </c>
      <c r="J19" s="273">
        <f t="shared" si="2"/>
        <v>0.75811111111111118</v>
      </c>
      <c r="K19" s="273">
        <f t="shared" si="2"/>
        <v>7.6085714285714284E-2</v>
      </c>
      <c r="L19" s="273">
        <f t="shared" si="2"/>
        <v>0.13866666666666666</v>
      </c>
      <c r="M19" s="273">
        <f t="shared" si="2"/>
        <v>0.21490833333333331</v>
      </c>
      <c r="N19" s="273">
        <f t="shared" si="2"/>
        <v>0.15211515151515151</v>
      </c>
      <c r="O19" s="273">
        <f t="shared" si="2"/>
        <v>0.14687999999999998</v>
      </c>
      <c r="P19" s="273">
        <f t="shared" si="2"/>
        <v>0.1711111111111111</v>
      </c>
      <c r="Q19" s="274">
        <f t="shared" si="2"/>
        <v>9.4444444444444456E-2</v>
      </c>
    </row>
    <row r="20" spans="1:17" ht="17.25" thickBot="1" x14ac:dyDescent="0.35">
      <c r="A20" s="26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ht="33" x14ac:dyDescent="0.3">
      <c r="A21" s="266" t="s">
        <v>925</v>
      </c>
      <c r="B21" s="248">
        <v>37530</v>
      </c>
      <c r="C21" s="249">
        <v>1435</v>
      </c>
      <c r="D21" s="249">
        <f>D16+D11+D6</f>
        <v>920.95</v>
      </c>
      <c r="E21" s="249">
        <v>1377</v>
      </c>
      <c r="F21" s="249">
        <v>4846</v>
      </c>
      <c r="G21" s="249">
        <v>37899</v>
      </c>
      <c r="H21" s="249">
        <f>H16+H11+H6</f>
        <v>4999.84</v>
      </c>
      <c r="I21" s="250">
        <v>31</v>
      </c>
      <c r="J21" s="249">
        <v>3619</v>
      </c>
      <c r="K21" s="249">
        <v>27199</v>
      </c>
      <c r="L21" s="250">
        <v>266</v>
      </c>
      <c r="M21" s="249">
        <v>13954</v>
      </c>
      <c r="N21" s="249">
        <v>23755</v>
      </c>
      <c r="O21" s="249">
        <v>6202</v>
      </c>
      <c r="P21" s="250">
        <v>421</v>
      </c>
      <c r="Q21" s="251">
        <f>Q16+Q11+Q6</f>
        <v>11.59</v>
      </c>
    </row>
    <row r="22" spans="1:17" ht="33.6" customHeight="1" x14ac:dyDescent="0.3">
      <c r="A22" s="265" t="s">
        <v>926</v>
      </c>
      <c r="B22" s="244">
        <v>1877</v>
      </c>
      <c r="C22" s="252">
        <v>72</v>
      </c>
      <c r="D22" s="252">
        <f>D17+D7+D12</f>
        <v>46.04</v>
      </c>
      <c r="E22" s="252">
        <v>69</v>
      </c>
      <c r="F22" s="252">
        <v>242</v>
      </c>
      <c r="G22" s="253">
        <v>1895</v>
      </c>
      <c r="H22" s="253">
        <f>H17+H12+H7</f>
        <v>278.73</v>
      </c>
      <c r="I22" s="252">
        <v>2</v>
      </c>
      <c r="J22" s="252">
        <v>181</v>
      </c>
      <c r="K22" s="253">
        <v>1360</v>
      </c>
      <c r="L22" s="252">
        <v>13</v>
      </c>
      <c r="M22" s="252">
        <v>698</v>
      </c>
      <c r="N22" s="253">
        <v>1188</v>
      </c>
      <c r="O22" s="252">
        <v>310</v>
      </c>
      <c r="P22" s="252">
        <v>21</v>
      </c>
      <c r="Q22" s="254">
        <f>Q17+Q12+Q7</f>
        <v>0.66400000000000003</v>
      </c>
    </row>
    <row r="23" spans="1:17" ht="33" x14ac:dyDescent="0.3">
      <c r="A23" s="265" t="s">
        <v>118</v>
      </c>
      <c r="B23" s="244"/>
      <c r="C23" s="245">
        <f>C22/C26</f>
        <v>0.93506493506493504</v>
      </c>
      <c r="D23" s="245">
        <v>0.64</v>
      </c>
      <c r="E23" s="245">
        <f t="shared" ref="E23:Q23" si="3">E22/E26</f>
        <v>0.87341772151898733</v>
      </c>
      <c r="F23" s="245">
        <f t="shared" si="3"/>
        <v>0.72238805970149256</v>
      </c>
      <c r="G23" s="245">
        <f t="shared" si="3"/>
        <v>0.80638297872340425</v>
      </c>
      <c r="H23" s="245">
        <f t="shared" si="3"/>
        <v>0.92910000000000004</v>
      </c>
      <c r="I23" s="245">
        <f t="shared" si="3"/>
        <v>2</v>
      </c>
      <c r="J23" s="245">
        <f t="shared" si="3"/>
        <v>3.0166666666666666</v>
      </c>
      <c r="K23" s="245">
        <f t="shared" si="3"/>
        <v>1.9428571428571428</v>
      </c>
      <c r="L23" s="245">
        <f t="shared" si="3"/>
        <v>1.3</v>
      </c>
      <c r="M23" s="245">
        <f t="shared" si="3"/>
        <v>0.63454545454545452</v>
      </c>
      <c r="N23" s="245">
        <f t="shared" si="3"/>
        <v>1.08</v>
      </c>
      <c r="O23" s="245">
        <f t="shared" si="3"/>
        <v>1.24</v>
      </c>
      <c r="P23" s="245">
        <f t="shared" si="3"/>
        <v>1.75</v>
      </c>
      <c r="Q23" s="255">
        <f t="shared" si="3"/>
        <v>0.55333333333333334</v>
      </c>
    </row>
    <row r="24" spans="1:17" ht="50.25" thickBot="1" x14ac:dyDescent="0.35">
      <c r="A24" s="272" t="s">
        <v>921</v>
      </c>
      <c r="B24" s="275"/>
      <c r="C24" s="276">
        <f>C22/C27</f>
        <v>0.72727272727272729</v>
      </c>
      <c r="D24" s="276">
        <v>0.64</v>
      </c>
      <c r="E24" s="276">
        <f t="shared" ref="E24:Q24" si="4">E22/E27</f>
        <v>0.68316831683168322</v>
      </c>
      <c r="F24" s="276">
        <f t="shared" si="4"/>
        <v>0.75624999999999998</v>
      </c>
      <c r="G24" s="276">
        <f t="shared" si="4"/>
        <v>0.73307543520309482</v>
      </c>
      <c r="H24" s="276">
        <f t="shared" si="4"/>
        <v>0.84463636363636374</v>
      </c>
      <c r="I24" s="276">
        <f t="shared" si="4"/>
        <v>1.3333333333333333</v>
      </c>
      <c r="J24" s="276">
        <f t="shared" si="4"/>
        <v>2.0111111111111111</v>
      </c>
      <c r="K24" s="276">
        <f t="shared" si="4"/>
        <v>1.2952380952380953</v>
      </c>
      <c r="L24" s="276">
        <f t="shared" si="4"/>
        <v>0.8666666666666667</v>
      </c>
      <c r="M24" s="276">
        <f t="shared" si="4"/>
        <v>0.58166666666666667</v>
      </c>
      <c r="N24" s="276">
        <f t="shared" si="4"/>
        <v>0.72</v>
      </c>
      <c r="O24" s="276">
        <f t="shared" si="4"/>
        <v>0.82666666666666666</v>
      </c>
      <c r="P24" s="276">
        <f t="shared" si="4"/>
        <v>1.1666666666666667</v>
      </c>
      <c r="Q24" s="277">
        <f t="shared" si="4"/>
        <v>0.36888888888888893</v>
      </c>
    </row>
    <row r="25" spans="1:17" ht="17.25" thickBot="1" x14ac:dyDescent="0.35">
      <c r="A25" s="262"/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ht="49.5" x14ac:dyDescent="0.3">
      <c r="A26" s="278" t="s">
        <v>927</v>
      </c>
      <c r="B26" s="258"/>
      <c r="C26" s="279">
        <v>77</v>
      </c>
      <c r="D26" s="279" t="s">
        <v>742</v>
      </c>
      <c r="E26" s="279">
        <v>79</v>
      </c>
      <c r="F26" s="279">
        <v>335</v>
      </c>
      <c r="G26" s="280">
        <v>2350</v>
      </c>
      <c r="H26" s="280">
        <v>300</v>
      </c>
      <c r="I26" s="279">
        <v>1</v>
      </c>
      <c r="J26" s="279">
        <v>60</v>
      </c>
      <c r="K26" s="279">
        <v>700</v>
      </c>
      <c r="L26" s="279">
        <v>10</v>
      </c>
      <c r="M26" s="280">
        <v>1100</v>
      </c>
      <c r="N26" s="280">
        <v>1100</v>
      </c>
      <c r="O26" s="279">
        <v>250</v>
      </c>
      <c r="P26" s="279">
        <v>12</v>
      </c>
      <c r="Q26" s="281">
        <v>1.2</v>
      </c>
    </row>
    <row r="27" spans="1:17" ht="66.75" thickBot="1" x14ac:dyDescent="0.35">
      <c r="A27" s="282" t="s">
        <v>928</v>
      </c>
      <c r="B27" s="283"/>
      <c r="C27" s="284">
        <v>99</v>
      </c>
      <c r="D27" s="284" t="s">
        <v>742</v>
      </c>
      <c r="E27" s="284">
        <v>101</v>
      </c>
      <c r="F27" s="284">
        <v>320</v>
      </c>
      <c r="G27" s="285">
        <v>2585</v>
      </c>
      <c r="H27" s="285">
        <v>330</v>
      </c>
      <c r="I27" s="284">
        <v>1.5</v>
      </c>
      <c r="J27" s="284">
        <v>90</v>
      </c>
      <c r="K27" s="284">
        <v>1050</v>
      </c>
      <c r="L27" s="284">
        <v>15</v>
      </c>
      <c r="M27" s="285">
        <v>1200</v>
      </c>
      <c r="N27" s="285">
        <v>1650</v>
      </c>
      <c r="O27" s="284">
        <v>375</v>
      </c>
      <c r="P27" s="284">
        <v>18</v>
      </c>
      <c r="Q27" s="286">
        <v>1.7999999999999998</v>
      </c>
    </row>
  </sheetData>
  <mergeCells count="9">
    <mergeCell ref="Q4:Q5"/>
    <mergeCell ref="A2:O3"/>
    <mergeCell ref="A4:A5"/>
    <mergeCell ref="B4:B5"/>
    <mergeCell ref="C4:F4"/>
    <mergeCell ref="G4:G5"/>
    <mergeCell ref="I4:L4"/>
    <mergeCell ref="M4:P4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zoomScale="75" zoomScaleNormal="100" zoomScaleSheetLayoutView="75" workbookViewId="0">
      <selection activeCell="F12" sqref="F12"/>
    </sheetView>
  </sheetViews>
  <sheetFormatPr defaultColWidth="9.140625" defaultRowHeight="16.5" x14ac:dyDescent="0.3"/>
  <cols>
    <col min="1" max="7" width="9.140625" style="2"/>
    <col min="8" max="8" width="7" style="2" customWidth="1"/>
    <col min="9" max="12" width="9.140625" style="2"/>
    <col min="13" max="13" width="7.42578125" style="2" customWidth="1"/>
    <col min="14" max="16384" width="9.140625" style="2"/>
  </cols>
  <sheetData>
    <row r="1" spans="1:1025" s="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" t="s">
        <v>123</v>
      </c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4" customFormat="1" ht="30.75" customHeight="1" x14ac:dyDescent="0.3">
      <c r="A2" s="338" t="s">
        <v>391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025" x14ac:dyDescent="0.3">
      <c r="A4" s="339" t="s">
        <v>119</v>
      </c>
      <c r="B4" s="339"/>
      <c r="C4" s="339"/>
      <c r="D4" s="20">
        <v>77</v>
      </c>
      <c r="E4" s="20">
        <v>79</v>
      </c>
      <c r="F4" s="20">
        <v>335</v>
      </c>
      <c r="G4" s="21">
        <v>2350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02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025" x14ac:dyDescent="0.3">
      <c r="A6" s="330" t="s">
        <v>78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19"/>
    </row>
    <row r="7" spans="1:1025" ht="13.9" customHeight="1" x14ac:dyDescent="0.3">
      <c r="A7" s="331" t="s">
        <v>124</v>
      </c>
      <c r="B7" s="331"/>
      <c r="C7" s="331"/>
      <c r="D7" s="335" t="s">
        <v>63</v>
      </c>
      <c r="E7" s="335"/>
      <c r="F7" s="335"/>
      <c r="G7" s="331" t="s">
        <v>125</v>
      </c>
      <c r="H7" s="19"/>
      <c r="I7" s="328" t="s">
        <v>126</v>
      </c>
      <c r="J7" s="328"/>
      <c r="K7" s="328"/>
      <c r="L7" s="328"/>
      <c r="M7" s="19"/>
      <c r="N7" s="328" t="s">
        <v>127</v>
      </c>
      <c r="O7" s="328"/>
      <c r="P7" s="328"/>
      <c r="Q7" s="19"/>
    </row>
    <row r="8" spans="1:1025" x14ac:dyDescent="0.3">
      <c r="A8" s="332"/>
      <c r="B8" s="333"/>
      <c r="C8" s="334"/>
      <c r="D8" s="58" t="s">
        <v>67</v>
      </c>
      <c r="E8" s="58" t="s">
        <v>68</v>
      </c>
      <c r="F8" s="58" t="s">
        <v>69</v>
      </c>
      <c r="G8" s="336"/>
      <c r="H8" s="19"/>
      <c r="I8" s="57" t="s">
        <v>67</v>
      </c>
      <c r="J8" s="57" t="s">
        <v>68</v>
      </c>
      <c r="K8" s="57" t="s">
        <v>69</v>
      </c>
      <c r="L8" s="57" t="s">
        <v>128</v>
      </c>
      <c r="M8" s="19"/>
      <c r="N8" s="57" t="s">
        <v>67</v>
      </c>
      <c r="O8" s="57" t="s">
        <v>68</v>
      </c>
      <c r="P8" s="57" t="s">
        <v>69</v>
      </c>
      <c r="Q8" s="19"/>
    </row>
    <row r="9" spans="1:1025" x14ac:dyDescent="0.3">
      <c r="A9" s="328" t="s">
        <v>0</v>
      </c>
      <c r="B9" s="328"/>
      <c r="C9" s="328"/>
      <c r="D9" s="75">
        <v>20.39</v>
      </c>
      <c r="E9" s="75">
        <v>25.77</v>
      </c>
      <c r="F9" s="75">
        <v>82.17</v>
      </c>
      <c r="G9" s="75">
        <v>648.63</v>
      </c>
      <c r="H9" s="19"/>
      <c r="I9" s="76">
        <v>26</v>
      </c>
      <c r="J9" s="76">
        <v>33</v>
      </c>
      <c r="K9" s="76">
        <v>25</v>
      </c>
      <c r="L9" s="76">
        <v>28</v>
      </c>
      <c r="M9" s="19"/>
      <c r="N9" s="77">
        <v>13</v>
      </c>
      <c r="O9" s="77">
        <v>36</v>
      </c>
      <c r="P9" s="77">
        <v>51</v>
      </c>
      <c r="Q9" s="19"/>
    </row>
    <row r="10" spans="1:1025" x14ac:dyDescent="0.3">
      <c r="A10" s="328" t="s">
        <v>1</v>
      </c>
      <c r="B10" s="328"/>
      <c r="C10" s="328"/>
      <c r="D10" s="75">
        <v>33.97</v>
      </c>
      <c r="E10" s="75">
        <v>24.96</v>
      </c>
      <c r="F10" s="75">
        <v>82.76</v>
      </c>
      <c r="G10" s="75">
        <v>700.48</v>
      </c>
      <c r="H10" s="19"/>
      <c r="I10" s="76">
        <v>44</v>
      </c>
      <c r="J10" s="76">
        <v>32</v>
      </c>
      <c r="K10" s="76">
        <v>25</v>
      </c>
      <c r="L10" s="76">
        <v>30</v>
      </c>
      <c r="M10" s="19"/>
      <c r="N10" s="77">
        <v>19</v>
      </c>
      <c r="O10" s="77">
        <v>32</v>
      </c>
      <c r="P10" s="77">
        <v>47</v>
      </c>
      <c r="Q10" s="19"/>
    </row>
    <row r="11" spans="1:1025" x14ac:dyDescent="0.3">
      <c r="A11" s="328" t="s">
        <v>2</v>
      </c>
      <c r="B11" s="328"/>
      <c r="C11" s="328"/>
      <c r="D11" s="78">
        <v>20.5</v>
      </c>
      <c r="E11" s="75">
        <v>22.89</v>
      </c>
      <c r="F11" s="75">
        <v>80.430000000000007</v>
      </c>
      <c r="G11" s="75">
        <v>615.76</v>
      </c>
      <c r="H11" s="19"/>
      <c r="I11" s="76">
        <v>27</v>
      </c>
      <c r="J11" s="76">
        <v>29</v>
      </c>
      <c r="K11" s="76">
        <v>24</v>
      </c>
      <c r="L11" s="76">
        <v>26</v>
      </c>
      <c r="M11" s="19"/>
      <c r="N11" s="77">
        <v>13</v>
      </c>
      <c r="O11" s="77">
        <v>33</v>
      </c>
      <c r="P11" s="77">
        <v>52</v>
      </c>
      <c r="Q11" s="19"/>
    </row>
    <row r="12" spans="1:1025" x14ac:dyDescent="0.3">
      <c r="A12" s="328" t="s">
        <v>3</v>
      </c>
      <c r="B12" s="328"/>
      <c r="C12" s="328"/>
      <c r="D12" s="75">
        <v>18.670000000000002</v>
      </c>
      <c r="E12" s="78">
        <v>22.8</v>
      </c>
      <c r="F12" s="75">
        <v>64.67</v>
      </c>
      <c r="G12" s="78">
        <v>544.70000000000005</v>
      </c>
      <c r="H12" s="19"/>
      <c r="I12" s="76">
        <v>24</v>
      </c>
      <c r="J12" s="76">
        <v>29</v>
      </c>
      <c r="K12" s="76">
        <v>19</v>
      </c>
      <c r="L12" s="76">
        <v>23</v>
      </c>
      <c r="M12" s="19"/>
      <c r="N12" s="77">
        <v>14</v>
      </c>
      <c r="O12" s="77">
        <v>38</v>
      </c>
      <c r="P12" s="77">
        <v>47</v>
      </c>
      <c r="Q12" s="19"/>
    </row>
    <row r="13" spans="1:1025" x14ac:dyDescent="0.3">
      <c r="A13" s="328" t="s">
        <v>4</v>
      </c>
      <c r="B13" s="328"/>
      <c r="C13" s="328"/>
      <c r="D13" s="75">
        <v>24.88</v>
      </c>
      <c r="E13" s="75">
        <v>26.43</v>
      </c>
      <c r="F13" s="75">
        <v>72.959999999999994</v>
      </c>
      <c r="G13" s="75">
        <v>632.22</v>
      </c>
      <c r="H13" s="19"/>
      <c r="I13" s="76">
        <v>32</v>
      </c>
      <c r="J13" s="76">
        <v>33</v>
      </c>
      <c r="K13" s="76">
        <v>22</v>
      </c>
      <c r="L13" s="76">
        <v>27</v>
      </c>
      <c r="M13" s="19"/>
      <c r="N13" s="77">
        <v>16</v>
      </c>
      <c r="O13" s="77">
        <v>38</v>
      </c>
      <c r="P13" s="77">
        <v>46</v>
      </c>
      <c r="Q13" s="19"/>
    </row>
    <row r="14" spans="1:1025" x14ac:dyDescent="0.3">
      <c r="A14" s="328" t="s">
        <v>5</v>
      </c>
      <c r="B14" s="328"/>
      <c r="C14" s="328"/>
      <c r="D14" s="75">
        <v>18.559999999999999</v>
      </c>
      <c r="E14" s="75">
        <v>23.93</v>
      </c>
      <c r="F14" s="75">
        <v>80.489999999999995</v>
      </c>
      <c r="G14" s="75">
        <v>615.66999999999996</v>
      </c>
      <c r="H14" s="19"/>
      <c r="I14" s="76">
        <v>24</v>
      </c>
      <c r="J14" s="76">
        <v>30</v>
      </c>
      <c r="K14" s="76">
        <v>24</v>
      </c>
      <c r="L14" s="76">
        <v>26</v>
      </c>
      <c r="M14" s="19"/>
      <c r="N14" s="77">
        <v>12</v>
      </c>
      <c r="O14" s="77">
        <v>35</v>
      </c>
      <c r="P14" s="77">
        <v>52</v>
      </c>
      <c r="Q14" s="19"/>
    </row>
    <row r="15" spans="1:1025" x14ac:dyDescent="0.3">
      <c r="A15" s="328" t="s">
        <v>6</v>
      </c>
      <c r="B15" s="328"/>
      <c r="C15" s="328"/>
      <c r="D15" s="75">
        <v>33.869999999999997</v>
      </c>
      <c r="E15" s="75">
        <v>26.33</v>
      </c>
      <c r="F15" s="75">
        <v>82.22</v>
      </c>
      <c r="G15" s="75">
        <v>709.17</v>
      </c>
      <c r="H15" s="19"/>
      <c r="I15" s="76">
        <v>44</v>
      </c>
      <c r="J15" s="76">
        <v>33</v>
      </c>
      <c r="K15" s="76">
        <v>25</v>
      </c>
      <c r="L15" s="76">
        <v>30</v>
      </c>
      <c r="M15" s="19"/>
      <c r="N15" s="77">
        <v>19</v>
      </c>
      <c r="O15" s="77">
        <v>33</v>
      </c>
      <c r="P15" s="77">
        <v>46</v>
      </c>
      <c r="Q15" s="19"/>
    </row>
    <row r="16" spans="1:1025" x14ac:dyDescent="0.3">
      <c r="A16" s="328" t="s">
        <v>7</v>
      </c>
      <c r="B16" s="328"/>
      <c r="C16" s="328"/>
      <c r="D16" s="75">
        <v>23.84</v>
      </c>
      <c r="E16" s="75">
        <v>23.23</v>
      </c>
      <c r="F16" s="75">
        <v>87.06</v>
      </c>
      <c r="G16" s="75">
        <v>657.56</v>
      </c>
      <c r="H16" s="19"/>
      <c r="I16" s="76">
        <v>31</v>
      </c>
      <c r="J16" s="76">
        <v>29</v>
      </c>
      <c r="K16" s="76">
        <v>26</v>
      </c>
      <c r="L16" s="76">
        <v>28</v>
      </c>
      <c r="M16" s="19"/>
      <c r="N16" s="77">
        <v>15</v>
      </c>
      <c r="O16" s="77">
        <v>32</v>
      </c>
      <c r="P16" s="77">
        <v>53</v>
      </c>
      <c r="Q16" s="19"/>
    </row>
    <row r="17" spans="1:17" x14ac:dyDescent="0.3">
      <c r="A17" s="328" t="s">
        <v>8</v>
      </c>
      <c r="B17" s="328"/>
      <c r="C17" s="328"/>
      <c r="D17" s="78">
        <v>18.2</v>
      </c>
      <c r="E17" s="75">
        <v>23.64</v>
      </c>
      <c r="F17" s="75">
        <v>86.23</v>
      </c>
      <c r="G17" s="75">
        <v>636.42999999999995</v>
      </c>
      <c r="H17" s="19"/>
      <c r="I17" s="76">
        <v>24</v>
      </c>
      <c r="J17" s="76">
        <v>30</v>
      </c>
      <c r="K17" s="76">
        <v>26</v>
      </c>
      <c r="L17" s="76">
        <v>27</v>
      </c>
      <c r="M17" s="19"/>
      <c r="N17" s="77">
        <v>11</v>
      </c>
      <c r="O17" s="77">
        <v>33</v>
      </c>
      <c r="P17" s="77">
        <v>54</v>
      </c>
      <c r="Q17" s="19"/>
    </row>
    <row r="18" spans="1:17" x14ac:dyDescent="0.3">
      <c r="A18" s="328" t="s">
        <v>9</v>
      </c>
      <c r="B18" s="328"/>
      <c r="C18" s="328"/>
      <c r="D18" s="75">
        <v>20.43</v>
      </c>
      <c r="E18" s="75">
        <v>24.79</v>
      </c>
      <c r="F18" s="75">
        <v>83.22</v>
      </c>
      <c r="G18" s="75">
        <v>657.19</v>
      </c>
      <c r="H18" s="19"/>
      <c r="I18" s="76">
        <v>27</v>
      </c>
      <c r="J18" s="76">
        <v>31</v>
      </c>
      <c r="K18" s="76">
        <v>25</v>
      </c>
      <c r="L18" s="76">
        <v>28</v>
      </c>
      <c r="M18" s="19"/>
      <c r="N18" s="77">
        <v>12</v>
      </c>
      <c r="O18" s="77">
        <v>34</v>
      </c>
      <c r="P18" s="77">
        <v>51</v>
      </c>
      <c r="Q18" s="19"/>
    </row>
    <row r="19" spans="1:17" x14ac:dyDescent="0.3">
      <c r="A19" s="328" t="s">
        <v>27</v>
      </c>
      <c r="B19" s="328"/>
      <c r="C19" s="328"/>
      <c r="D19" s="75">
        <v>18.36</v>
      </c>
      <c r="E19" s="75">
        <v>21.64</v>
      </c>
      <c r="F19" s="75">
        <v>87.38</v>
      </c>
      <c r="G19" s="75">
        <v>623.73</v>
      </c>
      <c r="H19" s="19"/>
      <c r="I19" s="76">
        <v>24</v>
      </c>
      <c r="J19" s="76">
        <v>27</v>
      </c>
      <c r="K19" s="76">
        <v>26</v>
      </c>
      <c r="L19" s="76">
        <v>27</v>
      </c>
      <c r="M19" s="19"/>
      <c r="N19" s="77">
        <v>12</v>
      </c>
      <c r="O19" s="77">
        <v>31</v>
      </c>
      <c r="P19" s="77">
        <v>56</v>
      </c>
      <c r="Q19" s="19"/>
    </row>
    <row r="20" spans="1:17" x14ac:dyDescent="0.3">
      <c r="A20" s="328" t="s">
        <v>28</v>
      </c>
      <c r="B20" s="328"/>
      <c r="C20" s="328"/>
      <c r="D20" s="75">
        <v>34.22</v>
      </c>
      <c r="E20" s="75">
        <v>24.57</v>
      </c>
      <c r="F20" s="75">
        <v>81.010000000000005</v>
      </c>
      <c r="G20" s="75">
        <v>690.06</v>
      </c>
      <c r="H20" s="19"/>
      <c r="I20" s="76">
        <v>44</v>
      </c>
      <c r="J20" s="76">
        <v>31</v>
      </c>
      <c r="K20" s="76">
        <v>24</v>
      </c>
      <c r="L20" s="76">
        <v>29</v>
      </c>
      <c r="M20" s="19"/>
      <c r="N20" s="77">
        <v>20</v>
      </c>
      <c r="O20" s="77">
        <v>32</v>
      </c>
      <c r="P20" s="77">
        <v>47</v>
      </c>
      <c r="Q20" s="19"/>
    </row>
    <row r="21" spans="1:17" x14ac:dyDescent="0.3">
      <c r="A21" s="328" t="s">
        <v>29</v>
      </c>
      <c r="B21" s="328"/>
      <c r="C21" s="328"/>
      <c r="D21" s="75">
        <v>21.31</v>
      </c>
      <c r="E21" s="75">
        <v>23.39</v>
      </c>
      <c r="F21" s="75">
        <v>69.27</v>
      </c>
      <c r="G21" s="78">
        <v>576.70000000000005</v>
      </c>
      <c r="H21" s="19"/>
      <c r="I21" s="76">
        <v>28</v>
      </c>
      <c r="J21" s="76">
        <v>30</v>
      </c>
      <c r="K21" s="76">
        <v>21</v>
      </c>
      <c r="L21" s="76">
        <v>25</v>
      </c>
      <c r="M21" s="19"/>
      <c r="N21" s="77">
        <v>15</v>
      </c>
      <c r="O21" s="77">
        <v>37</v>
      </c>
      <c r="P21" s="77">
        <v>48</v>
      </c>
      <c r="Q21" s="19"/>
    </row>
    <row r="22" spans="1:17" x14ac:dyDescent="0.3">
      <c r="A22" s="328" t="s">
        <v>30</v>
      </c>
      <c r="B22" s="328"/>
      <c r="C22" s="328"/>
      <c r="D22" s="75">
        <v>18.670000000000002</v>
      </c>
      <c r="E22" s="78">
        <v>22.8</v>
      </c>
      <c r="F22" s="75">
        <v>64.67</v>
      </c>
      <c r="G22" s="78">
        <v>544.70000000000005</v>
      </c>
      <c r="H22" s="19"/>
      <c r="I22" s="76">
        <v>24</v>
      </c>
      <c r="J22" s="76">
        <v>29</v>
      </c>
      <c r="K22" s="76">
        <v>19</v>
      </c>
      <c r="L22" s="76">
        <v>23</v>
      </c>
      <c r="M22" s="19"/>
      <c r="N22" s="77">
        <v>14</v>
      </c>
      <c r="O22" s="77">
        <v>38</v>
      </c>
      <c r="P22" s="77">
        <v>47</v>
      </c>
      <c r="Q22" s="19"/>
    </row>
    <row r="23" spans="1:17" x14ac:dyDescent="0.3">
      <c r="A23" s="328" t="s">
        <v>31</v>
      </c>
      <c r="B23" s="328"/>
      <c r="C23" s="328"/>
      <c r="D23" s="75">
        <v>26.41</v>
      </c>
      <c r="E23" s="75">
        <v>22.03</v>
      </c>
      <c r="F23" s="75">
        <v>85.26</v>
      </c>
      <c r="G23" s="75">
        <v>649.84</v>
      </c>
      <c r="H23" s="19"/>
      <c r="I23" s="76">
        <v>34</v>
      </c>
      <c r="J23" s="76">
        <v>28</v>
      </c>
      <c r="K23" s="76">
        <v>25</v>
      </c>
      <c r="L23" s="76">
        <v>28</v>
      </c>
      <c r="M23" s="19"/>
      <c r="N23" s="77">
        <v>16</v>
      </c>
      <c r="O23" s="77">
        <v>31</v>
      </c>
      <c r="P23" s="77">
        <v>52</v>
      </c>
      <c r="Q23" s="19"/>
    </row>
    <row r="24" spans="1:17" x14ac:dyDescent="0.3">
      <c r="A24" s="328" t="s">
        <v>32</v>
      </c>
      <c r="B24" s="328"/>
      <c r="C24" s="328"/>
      <c r="D24" s="75">
        <v>18.190000000000001</v>
      </c>
      <c r="E24" s="75">
        <v>23.57</v>
      </c>
      <c r="F24" s="75">
        <v>87.09</v>
      </c>
      <c r="G24" s="75">
        <v>637.27</v>
      </c>
      <c r="H24" s="19"/>
      <c r="I24" s="76">
        <v>24</v>
      </c>
      <c r="J24" s="76">
        <v>30</v>
      </c>
      <c r="K24" s="76">
        <v>26</v>
      </c>
      <c r="L24" s="76">
        <v>27</v>
      </c>
      <c r="M24" s="19"/>
      <c r="N24" s="77">
        <v>11</v>
      </c>
      <c r="O24" s="77">
        <v>33</v>
      </c>
      <c r="P24" s="77">
        <v>55</v>
      </c>
      <c r="Q24" s="19"/>
    </row>
    <row r="25" spans="1:17" x14ac:dyDescent="0.3">
      <c r="A25" s="328" t="s">
        <v>33</v>
      </c>
      <c r="B25" s="328"/>
      <c r="C25" s="328"/>
      <c r="D25" s="75">
        <v>30.91</v>
      </c>
      <c r="E25" s="75">
        <v>25.24</v>
      </c>
      <c r="F25" s="75">
        <v>104.45</v>
      </c>
      <c r="G25" s="75">
        <v>775.26</v>
      </c>
      <c r="H25" s="19"/>
      <c r="I25" s="76">
        <v>40</v>
      </c>
      <c r="J25" s="76">
        <v>32</v>
      </c>
      <c r="K25" s="76">
        <v>31</v>
      </c>
      <c r="L25" s="76">
        <v>33</v>
      </c>
      <c r="M25" s="19"/>
      <c r="N25" s="77">
        <v>16</v>
      </c>
      <c r="O25" s="77">
        <v>29</v>
      </c>
      <c r="P25" s="77">
        <v>54</v>
      </c>
      <c r="Q25" s="19"/>
    </row>
    <row r="26" spans="1:17" x14ac:dyDescent="0.3">
      <c r="A26" s="328" t="s">
        <v>34</v>
      </c>
      <c r="B26" s="328"/>
      <c r="C26" s="328"/>
      <c r="D26" s="75">
        <v>34.020000000000003</v>
      </c>
      <c r="E26" s="75">
        <v>22.75</v>
      </c>
      <c r="F26" s="75">
        <v>82.81</v>
      </c>
      <c r="G26" s="75">
        <v>672.59</v>
      </c>
      <c r="H26" s="19"/>
      <c r="I26" s="76">
        <v>44</v>
      </c>
      <c r="J26" s="76">
        <v>29</v>
      </c>
      <c r="K26" s="76">
        <v>25</v>
      </c>
      <c r="L26" s="76">
        <v>29</v>
      </c>
      <c r="M26" s="19"/>
      <c r="N26" s="77">
        <v>20</v>
      </c>
      <c r="O26" s="77">
        <v>30</v>
      </c>
      <c r="P26" s="77">
        <v>49</v>
      </c>
      <c r="Q26" s="19"/>
    </row>
    <row r="27" spans="1:17" x14ac:dyDescent="0.3">
      <c r="A27" s="328" t="s">
        <v>35</v>
      </c>
      <c r="B27" s="328"/>
      <c r="C27" s="328"/>
      <c r="D27" s="75">
        <v>21.07</v>
      </c>
      <c r="E27" s="75">
        <v>24.72</v>
      </c>
      <c r="F27" s="75">
        <v>82.33</v>
      </c>
      <c r="G27" s="75">
        <v>641.83000000000004</v>
      </c>
      <c r="H27" s="19"/>
      <c r="I27" s="76">
        <v>27</v>
      </c>
      <c r="J27" s="76">
        <v>31</v>
      </c>
      <c r="K27" s="76">
        <v>25</v>
      </c>
      <c r="L27" s="76">
        <v>27</v>
      </c>
      <c r="M27" s="19"/>
      <c r="N27" s="77">
        <v>13</v>
      </c>
      <c r="O27" s="77">
        <v>35</v>
      </c>
      <c r="P27" s="77">
        <v>51</v>
      </c>
      <c r="Q27" s="19"/>
    </row>
    <row r="28" spans="1:17" x14ac:dyDescent="0.3">
      <c r="A28" s="328" t="s">
        <v>36</v>
      </c>
      <c r="B28" s="328"/>
      <c r="C28" s="328"/>
      <c r="D28" s="75">
        <v>21.76</v>
      </c>
      <c r="E28" s="75">
        <v>21.58</v>
      </c>
      <c r="F28" s="75">
        <v>83.91</v>
      </c>
      <c r="G28" s="75">
        <v>636.11</v>
      </c>
      <c r="H28" s="19"/>
      <c r="I28" s="76">
        <v>28</v>
      </c>
      <c r="J28" s="76">
        <v>27</v>
      </c>
      <c r="K28" s="76">
        <v>25</v>
      </c>
      <c r="L28" s="76">
        <v>27</v>
      </c>
      <c r="M28" s="19"/>
      <c r="N28" s="77">
        <v>14</v>
      </c>
      <c r="O28" s="77">
        <v>31</v>
      </c>
      <c r="P28" s="77">
        <v>53</v>
      </c>
      <c r="Q28" s="19"/>
    </row>
    <row r="29" spans="1:17" x14ac:dyDescent="0.3">
      <c r="A29" s="329" t="s">
        <v>129</v>
      </c>
      <c r="B29" s="329"/>
      <c r="C29" s="329"/>
      <c r="D29" s="79">
        <v>23.91</v>
      </c>
      <c r="E29" s="79">
        <v>23.85</v>
      </c>
      <c r="F29" s="79">
        <v>81.52</v>
      </c>
      <c r="G29" s="80">
        <v>643.29999999999995</v>
      </c>
      <c r="H29" s="19"/>
      <c r="I29" s="81">
        <v>31</v>
      </c>
      <c r="J29" s="81">
        <v>30</v>
      </c>
      <c r="K29" s="81">
        <v>24</v>
      </c>
      <c r="L29" s="81">
        <v>27</v>
      </c>
      <c r="M29" s="19"/>
      <c r="N29" s="82">
        <v>15</v>
      </c>
      <c r="O29" s="82">
        <v>33</v>
      </c>
      <c r="P29" s="82">
        <v>51</v>
      </c>
      <c r="Q29" s="19"/>
    </row>
    <row r="30" spans="1:17" ht="13.9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3">
      <c r="A31" s="330" t="s">
        <v>18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19"/>
    </row>
    <row r="32" spans="1:17" ht="13.9" customHeight="1" x14ac:dyDescent="0.3">
      <c r="A32" s="331" t="s">
        <v>124</v>
      </c>
      <c r="B32" s="331"/>
      <c r="C32" s="331"/>
      <c r="D32" s="340" t="s">
        <v>63</v>
      </c>
      <c r="E32" s="340"/>
      <c r="F32" s="340"/>
      <c r="G32" s="331" t="s">
        <v>125</v>
      </c>
      <c r="H32" s="19"/>
      <c r="I32" s="337" t="s">
        <v>126</v>
      </c>
      <c r="J32" s="337"/>
      <c r="K32" s="337"/>
      <c r="L32" s="337"/>
      <c r="M32" s="19"/>
      <c r="N32" s="337" t="s">
        <v>127</v>
      </c>
      <c r="O32" s="337"/>
      <c r="P32" s="337"/>
      <c r="Q32" s="19"/>
    </row>
    <row r="33" spans="1:17" x14ac:dyDescent="0.3">
      <c r="A33" s="332"/>
      <c r="B33" s="333"/>
      <c r="C33" s="334"/>
      <c r="D33" s="87" t="s">
        <v>67</v>
      </c>
      <c r="E33" s="87" t="s">
        <v>68</v>
      </c>
      <c r="F33" s="87" t="s">
        <v>69</v>
      </c>
      <c r="G33" s="336"/>
      <c r="H33" s="19"/>
      <c r="I33" s="88" t="s">
        <v>67</v>
      </c>
      <c r="J33" s="88" t="s">
        <v>68</v>
      </c>
      <c r="K33" s="88" t="s">
        <v>69</v>
      </c>
      <c r="L33" s="88" t="s">
        <v>128</v>
      </c>
      <c r="M33" s="19"/>
      <c r="N33" s="88" t="s">
        <v>67</v>
      </c>
      <c r="O33" s="88" t="s">
        <v>68</v>
      </c>
      <c r="P33" s="88" t="s">
        <v>69</v>
      </c>
      <c r="Q33" s="19"/>
    </row>
    <row r="34" spans="1:17" x14ac:dyDescent="0.3">
      <c r="A34" s="337" t="s">
        <v>0</v>
      </c>
      <c r="B34" s="337"/>
      <c r="C34" s="337"/>
      <c r="D34" s="75">
        <v>33.36</v>
      </c>
      <c r="E34" s="78">
        <v>34.799999999999997</v>
      </c>
      <c r="F34" s="75">
        <v>110.14</v>
      </c>
      <c r="G34" s="75">
        <v>892.35</v>
      </c>
      <c r="H34" s="19"/>
      <c r="I34" s="76">
        <v>43</v>
      </c>
      <c r="J34" s="76">
        <v>44</v>
      </c>
      <c r="K34" s="76">
        <v>33</v>
      </c>
      <c r="L34" s="76">
        <v>38</v>
      </c>
      <c r="M34" s="19"/>
      <c r="N34" s="77">
        <v>15</v>
      </c>
      <c r="O34" s="77">
        <v>35</v>
      </c>
      <c r="P34" s="77">
        <v>49</v>
      </c>
      <c r="Q34" s="19"/>
    </row>
    <row r="35" spans="1:17" x14ac:dyDescent="0.3">
      <c r="A35" s="337" t="s">
        <v>1</v>
      </c>
      <c r="B35" s="337"/>
      <c r="C35" s="337"/>
      <c r="D35" s="75">
        <v>35.29</v>
      </c>
      <c r="E35" s="75">
        <v>31.64</v>
      </c>
      <c r="F35" s="75">
        <v>118.19</v>
      </c>
      <c r="G35" s="75">
        <v>906.37</v>
      </c>
      <c r="H35" s="19"/>
      <c r="I35" s="76">
        <v>46</v>
      </c>
      <c r="J35" s="76">
        <v>40</v>
      </c>
      <c r="K35" s="76">
        <v>35</v>
      </c>
      <c r="L35" s="76">
        <v>39</v>
      </c>
      <c r="M35" s="19"/>
      <c r="N35" s="77">
        <v>16</v>
      </c>
      <c r="O35" s="77">
        <v>31</v>
      </c>
      <c r="P35" s="77">
        <v>52</v>
      </c>
      <c r="Q35" s="19"/>
    </row>
    <row r="36" spans="1:17" x14ac:dyDescent="0.3">
      <c r="A36" s="337" t="s">
        <v>2</v>
      </c>
      <c r="B36" s="337"/>
      <c r="C36" s="337"/>
      <c r="D36" s="75">
        <v>35.51</v>
      </c>
      <c r="E36" s="75">
        <v>36.68</v>
      </c>
      <c r="F36" s="75">
        <v>115.35</v>
      </c>
      <c r="G36" s="75">
        <v>938.36</v>
      </c>
      <c r="H36" s="19"/>
      <c r="I36" s="76">
        <v>46</v>
      </c>
      <c r="J36" s="76">
        <v>46</v>
      </c>
      <c r="K36" s="76">
        <v>34</v>
      </c>
      <c r="L36" s="76">
        <v>40</v>
      </c>
      <c r="M36" s="19"/>
      <c r="N36" s="77">
        <v>15</v>
      </c>
      <c r="O36" s="77">
        <v>35</v>
      </c>
      <c r="P36" s="77">
        <v>49</v>
      </c>
      <c r="Q36" s="19"/>
    </row>
    <row r="37" spans="1:17" x14ac:dyDescent="0.3">
      <c r="A37" s="337" t="s">
        <v>3</v>
      </c>
      <c r="B37" s="337"/>
      <c r="C37" s="337"/>
      <c r="D37" s="75">
        <v>32.450000000000003</v>
      </c>
      <c r="E37" s="75">
        <v>27.86</v>
      </c>
      <c r="F37" s="75">
        <v>110.84</v>
      </c>
      <c r="G37" s="75">
        <v>832.84</v>
      </c>
      <c r="H37" s="19"/>
      <c r="I37" s="76">
        <v>42</v>
      </c>
      <c r="J37" s="76">
        <v>35</v>
      </c>
      <c r="K37" s="76">
        <v>33</v>
      </c>
      <c r="L37" s="76">
        <v>35</v>
      </c>
      <c r="M37" s="19"/>
      <c r="N37" s="77">
        <v>16</v>
      </c>
      <c r="O37" s="77">
        <v>30</v>
      </c>
      <c r="P37" s="77">
        <v>53</v>
      </c>
      <c r="Q37" s="19"/>
    </row>
    <row r="38" spans="1:17" x14ac:dyDescent="0.3">
      <c r="A38" s="337" t="s">
        <v>4</v>
      </c>
      <c r="B38" s="337"/>
      <c r="C38" s="337"/>
      <c r="D38" s="75">
        <v>34.93</v>
      </c>
      <c r="E38" s="75">
        <v>32.159999999999997</v>
      </c>
      <c r="F38" s="75">
        <v>102.74</v>
      </c>
      <c r="G38" s="75">
        <v>845.35</v>
      </c>
      <c r="H38" s="19"/>
      <c r="I38" s="76">
        <v>45</v>
      </c>
      <c r="J38" s="76">
        <v>41</v>
      </c>
      <c r="K38" s="76">
        <v>31</v>
      </c>
      <c r="L38" s="76">
        <v>36</v>
      </c>
      <c r="M38" s="19"/>
      <c r="N38" s="77">
        <v>17</v>
      </c>
      <c r="O38" s="77">
        <v>34</v>
      </c>
      <c r="P38" s="77">
        <v>49</v>
      </c>
      <c r="Q38" s="19"/>
    </row>
    <row r="39" spans="1:17" x14ac:dyDescent="0.3">
      <c r="A39" s="337" t="s">
        <v>5</v>
      </c>
      <c r="B39" s="337"/>
      <c r="C39" s="337"/>
      <c r="D39" s="78">
        <v>39.200000000000003</v>
      </c>
      <c r="E39" s="75">
        <v>32.33</v>
      </c>
      <c r="F39" s="75">
        <v>124.65</v>
      </c>
      <c r="G39" s="75">
        <v>951.84</v>
      </c>
      <c r="H39" s="19"/>
      <c r="I39" s="76">
        <v>51</v>
      </c>
      <c r="J39" s="76">
        <v>41</v>
      </c>
      <c r="K39" s="76">
        <v>37</v>
      </c>
      <c r="L39" s="76">
        <v>41</v>
      </c>
      <c r="M39" s="19"/>
      <c r="N39" s="77">
        <v>16</v>
      </c>
      <c r="O39" s="77">
        <v>31</v>
      </c>
      <c r="P39" s="77">
        <v>52</v>
      </c>
      <c r="Q39" s="19"/>
    </row>
    <row r="40" spans="1:17" x14ac:dyDescent="0.3">
      <c r="A40" s="337" t="s">
        <v>6</v>
      </c>
      <c r="B40" s="337"/>
      <c r="C40" s="337"/>
      <c r="D40" s="75">
        <v>36.56</v>
      </c>
      <c r="E40" s="75">
        <v>28.47</v>
      </c>
      <c r="F40" s="75">
        <v>119.16</v>
      </c>
      <c r="G40" s="75">
        <v>883.38</v>
      </c>
      <c r="H40" s="19"/>
      <c r="I40" s="76">
        <v>47</v>
      </c>
      <c r="J40" s="76">
        <v>36</v>
      </c>
      <c r="K40" s="76">
        <v>36</v>
      </c>
      <c r="L40" s="76">
        <v>38</v>
      </c>
      <c r="M40" s="19"/>
      <c r="N40" s="77">
        <v>17</v>
      </c>
      <c r="O40" s="77">
        <v>29</v>
      </c>
      <c r="P40" s="77">
        <v>54</v>
      </c>
      <c r="Q40" s="19"/>
    </row>
    <row r="41" spans="1:17" x14ac:dyDescent="0.3">
      <c r="A41" s="337" t="s">
        <v>7</v>
      </c>
      <c r="B41" s="337"/>
      <c r="C41" s="337"/>
      <c r="D41" s="75">
        <v>30.51</v>
      </c>
      <c r="E41" s="75">
        <v>26.89</v>
      </c>
      <c r="F41" s="75">
        <v>107.43</v>
      </c>
      <c r="G41" s="75">
        <v>796.39</v>
      </c>
      <c r="H41" s="19"/>
      <c r="I41" s="76">
        <v>40</v>
      </c>
      <c r="J41" s="76">
        <v>34</v>
      </c>
      <c r="K41" s="76">
        <v>32</v>
      </c>
      <c r="L41" s="76">
        <v>34</v>
      </c>
      <c r="M41" s="19"/>
      <c r="N41" s="77">
        <v>15</v>
      </c>
      <c r="O41" s="77">
        <v>30</v>
      </c>
      <c r="P41" s="77">
        <v>54</v>
      </c>
      <c r="Q41" s="19"/>
    </row>
    <row r="42" spans="1:17" x14ac:dyDescent="0.3">
      <c r="A42" s="337" t="s">
        <v>8</v>
      </c>
      <c r="B42" s="337"/>
      <c r="C42" s="337"/>
      <c r="D42" s="75">
        <v>33.72</v>
      </c>
      <c r="E42" s="75">
        <v>34.28</v>
      </c>
      <c r="F42" s="75">
        <v>108.69</v>
      </c>
      <c r="G42" s="75">
        <v>883.17</v>
      </c>
      <c r="H42" s="19"/>
      <c r="I42" s="76">
        <v>44</v>
      </c>
      <c r="J42" s="76">
        <v>43</v>
      </c>
      <c r="K42" s="76">
        <v>32</v>
      </c>
      <c r="L42" s="76">
        <v>38</v>
      </c>
      <c r="M42" s="19"/>
      <c r="N42" s="77">
        <v>15</v>
      </c>
      <c r="O42" s="77">
        <v>35</v>
      </c>
      <c r="P42" s="77">
        <v>49</v>
      </c>
      <c r="Q42" s="19"/>
    </row>
    <row r="43" spans="1:17" x14ac:dyDescent="0.3">
      <c r="A43" s="337" t="s">
        <v>9</v>
      </c>
      <c r="B43" s="337"/>
      <c r="C43" s="337"/>
      <c r="D43" s="75">
        <v>33.270000000000003</v>
      </c>
      <c r="E43" s="75">
        <v>33.78</v>
      </c>
      <c r="F43" s="75">
        <v>93.59</v>
      </c>
      <c r="G43" s="75">
        <v>815.37</v>
      </c>
      <c r="H43" s="19"/>
      <c r="I43" s="76">
        <v>43</v>
      </c>
      <c r="J43" s="76">
        <v>43</v>
      </c>
      <c r="K43" s="76">
        <v>28</v>
      </c>
      <c r="L43" s="76">
        <v>35</v>
      </c>
      <c r="M43" s="19"/>
      <c r="N43" s="77">
        <v>16</v>
      </c>
      <c r="O43" s="77">
        <v>37</v>
      </c>
      <c r="P43" s="77">
        <v>46</v>
      </c>
      <c r="Q43" s="19"/>
    </row>
    <row r="44" spans="1:17" x14ac:dyDescent="0.3">
      <c r="A44" s="337" t="s">
        <v>27</v>
      </c>
      <c r="B44" s="337"/>
      <c r="C44" s="337"/>
      <c r="D44" s="75">
        <v>33.020000000000003</v>
      </c>
      <c r="E44" s="75">
        <v>34.08</v>
      </c>
      <c r="F44" s="75">
        <v>112.82</v>
      </c>
      <c r="G44" s="75">
        <v>894.81</v>
      </c>
      <c r="H44" s="19"/>
      <c r="I44" s="76">
        <v>43</v>
      </c>
      <c r="J44" s="76">
        <v>43</v>
      </c>
      <c r="K44" s="76">
        <v>34</v>
      </c>
      <c r="L44" s="76">
        <v>38</v>
      </c>
      <c r="M44" s="19"/>
      <c r="N44" s="77">
        <v>15</v>
      </c>
      <c r="O44" s="77">
        <v>34</v>
      </c>
      <c r="P44" s="77">
        <v>50</v>
      </c>
      <c r="Q44" s="19"/>
    </row>
    <row r="45" spans="1:17" x14ac:dyDescent="0.3">
      <c r="A45" s="337" t="s">
        <v>28</v>
      </c>
      <c r="B45" s="337"/>
      <c r="C45" s="337"/>
      <c r="D45" s="75">
        <v>32.36</v>
      </c>
      <c r="E45" s="75">
        <v>35.270000000000003</v>
      </c>
      <c r="F45" s="75">
        <v>98.51</v>
      </c>
      <c r="G45" s="75">
        <v>841.88</v>
      </c>
      <c r="H45" s="19"/>
      <c r="I45" s="76">
        <v>42</v>
      </c>
      <c r="J45" s="76">
        <v>45</v>
      </c>
      <c r="K45" s="76">
        <v>29</v>
      </c>
      <c r="L45" s="76">
        <v>36</v>
      </c>
      <c r="M45" s="19"/>
      <c r="N45" s="77">
        <v>15</v>
      </c>
      <c r="O45" s="77">
        <v>38</v>
      </c>
      <c r="P45" s="77">
        <v>47</v>
      </c>
      <c r="Q45" s="19"/>
    </row>
    <row r="46" spans="1:17" x14ac:dyDescent="0.3">
      <c r="A46" s="337" t="s">
        <v>29</v>
      </c>
      <c r="B46" s="337"/>
      <c r="C46" s="337"/>
      <c r="D46" s="75">
        <v>29.76</v>
      </c>
      <c r="E46" s="75">
        <v>35.58</v>
      </c>
      <c r="F46" s="75">
        <v>131.25</v>
      </c>
      <c r="G46" s="75">
        <v>963.81</v>
      </c>
      <c r="H46" s="19"/>
      <c r="I46" s="76">
        <v>39</v>
      </c>
      <c r="J46" s="76">
        <v>45</v>
      </c>
      <c r="K46" s="76">
        <v>39</v>
      </c>
      <c r="L46" s="76">
        <v>41</v>
      </c>
      <c r="M46" s="19"/>
      <c r="N46" s="77">
        <v>12</v>
      </c>
      <c r="O46" s="77">
        <v>33</v>
      </c>
      <c r="P46" s="77">
        <v>54</v>
      </c>
      <c r="Q46" s="19"/>
    </row>
    <row r="47" spans="1:17" x14ac:dyDescent="0.3">
      <c r="A47" s="337" t="s">
        <v>30</v>
      </c>
      <c r="B47" s="337"/>
      <c r="C47" s="337"/>
      <c r="D47" s="75">
        <v>34.83</v>
      </c>
      <c r="E47" s="75">
        <v>33.590000000000003</v>
      </c>
      <c r="F47" s="75">
        <v>113.18</v>
      </c>
      <c r="G47" s="75">
        <v>910.54</v>
      </c>
      <c r="H47" s="19"/>
      <c r="I47" s="76">
        <v>45</v>
      </c>
      <c r="J47" s="76">
        <v>43</v>
      </c>
      <c r="K47" s="76">
        <v>34</v>
      </c>
      <c r="L47" s="76">
        <v>39</v>
      </c>
      <c r="M47" s="19"/>
      <c r="N47" s="77">
        <v>15</v>
      </c>
      <c r="O47" s="77">
        <v>33</v>
      </c>
      <c r="P47" s="77">
        <v>50</v>
      </c>
      <c r="Q47" s="19"/>
    </row>
    <row r="48" spans="1:17" x14ac:dyDescent="0.3">
      <c r="A48" s="337" t="s">
        <v>31</v>
      </c>
      <c r="B48" s="337"/>
      <c r="C48" s="337"/>
      <c r="D48" s="75">
        <v>30.87</v>
      </c>
      <c r="E48" s="75">
        <v>32.979999999999997</v>
      </c>
      <c r="F48" s="75">
        <v>104.96</v>
      </c>
      <c r="G48" s="75">
        <v>837.17</v>
      </c>
      <c r="H48" s="19"/>
      <c r="I48" s="76">
        <v>40</v>
      </c>
      <c r="J48" s="76">
        <v>42</v>
      </c>
      <c r="K48" s="76">
        <v>31</v>
      </c>
      <c r="L48" s="76">
        <v>36</v>
      </c>
      <c r="M48" s="19"/>
      <c r="N48" s="77">
        <v>15</v>
      </c>
      <c r="O48" s="77">
        <v>35</v>
      </c>
      <c r="P48" s="77">
        <v>50</v>
      </c>
      <c r="Q48" s="19"/>
    </row>
    <row r="49" spans="1:17" x14ac:dyDescent="0.3">
      <c r="A49" s="337" t="s">
        <v>32</v>
      </c>
      <c r="B49" s="337"/>
      <c r="C49" s="337"/>
      <c r="D49" s="75">
        <v>34.72</v>
      </c>
      <c r="E49" s="75">
        <v>28.95</v>
      </c>
      <c r="F49" s="75">
        <v>109.91</v>
      </c>
      <c r="G49" s="75">
        <v>846.43</v>
      </c>
      <c r="H49" s="19"/>
      <c r="I49" s="76">
        <v>45</v>
      </c>
      <c r="J49" s="76">
        <v>37</v>
      </c>
      <c r="K49" s="76">
        <v>33</v>
      </c>
      <c r="L49" s="76">
        <v>36</v>
      </c>
      <c r="M49" s="19"/>
      <c r="N49" s="77">
        <v>16</v>
      </c>
      <c r="O49" s="77">
        <v>31</v>
      </c>
      <c r="P49" s="77">
        <v>52</v>
      </c>
      <c r="Q49" s="19"/>
    </row>
    <row r="50" spans="1:17" x14ac:dyDescent="0.3">
      <c r="A50" s="337" t="s">
        <v>33</v>
      </c>
      <c r="B50" s="337"/>
      <c r="C50" s="337"/>
      <c r="D50" s="75">
        <v>36.979999999999997</v>
      </c>
      <c r="E50" s="78">
        <v>32.200000000000003</v>
      </c>
      <c r="F50" s="75">
        <v>103.88</v>
      </c>
      <c r="G50" s="75">
        <v>859.11</v>
      </c>
      <c r="H50" s="19"/>
      <c r="I50" s="76">
        <v>48</v>
      </c>
      <c r="J50" s="76">
        <v>41</v>
      </c>
      <c r="K50" s="76">
        <v>31</v>
      </c>
      <c r="L50" s="76">
        <v>37</v>
      </c>
      <c r="M50" s="19"/>
      <c r="N50" s="77">
        <v>17</v>
      </c>
      <c r="O50" s="77">
        <v>34</v>
      </c>
      <c r="P50" s="77">
        <v>48</v>
      </c>
      <c r="Q50" s="19"/>
    </row>
    <row r="51" spans="1:17" x14ac:dyDescent="0.3">
      <c r="A51" s="337" t="s">
        <v>34</v>
      </c>
      <c r="B51" s="337"/>
      <c r="C51" s="337"/>
      <c r="D51" s="75">
        <v>27.92</v>
      </c>
      <c r="E51" s="75">
        <v>33.380000000000003</v>
      </c>
      <c r="F51" s="75">
        <v>121.09</v>
      </c>
      <c r="G51" s="75">
        <v>903.27</v>
      </c>
      <c r="H51" s="19"/>
      <c r="I51" s="76">
        <v>36</v>
      </c>
      <c r="J51" s="76">
        <v>42</v>
      </c>
      <c r="K51" s="76">
        <v>36</v>
      </c>
      <c r="L51" s="76">
        <v>38</v>
      </c>
      <c r="M51" s="19"/>
      <c r="N51" s="77">
        <v>12</v>
      </c>
      <c r="O51" s="77">
        <v>33</v>
      </c>
      <c r="P51" s="77">
        <v>54</v>
      </c>
      <c r="Q51" s="19"/>
    </row>
    <row r="52" spans="1:17" x14ac:dyDescent="0.3">
      <c r="A52" s="337" t="s">
        <v>35</v>
      </c>
      <c r="B52" s="337"/>
      <c r="C52" s="337"/>
      <c r="D52" s="75">
        <v>33.86</v>
      </c>
      <c r="E52" s="75">
        <v>29.62</v>
      </c>
      <c r="F52" s="75">
        <v>106.37</v>
      </c>
      <c r="G52" s="75">
        <v>827.17</v>
      </c>
      <c r="H52" s="19"/>
      <c r="I52" s="76">
        <v>44</v>
      </c>
      <c r="J52" s="76">
        <v>37</v>
      </c>
      <c r="K52" s="76">
        <v>32</v>
      </c>
      <c r="L52" s="76">
        <v>35</v>
      </c>
      <c r="M52" s="19"/>
      <c r="N52" s="77">
        <v>16</v>
      </c>
      <c r="O52" s="77">
        <v>32</v>
      </c>
      <c r="P52" s="77">
        <v>51</v>
      </c>
      <c r="Q52" s="19"/>
    </row>
    <row r="53" spans="1:17" x14ac:dyDescent="0.3">
      <c r="A53" s="337" t="s">
        <v>36</v>
      </c>
      <c r="B53" s="337"/>
      <c r="C53" s="337"/>
      <c r="D53" s="75">
        <v>37.57</v>
      </c>
      <c r="E53" s="75">
        <v>29.07</v>
      </c>
      <c r="F53" s="75">
        <v>88.72</v>
      </c>
      <c r="G53" s="89">
        <v>774</v>
      </c>
      <c r="H53" s="19"/>
      <c r="I53" s="76">
        <v>49</v>
      </c>
      <c r="J53" s="76">
        <v>37</v>
      </c>
      <c r="K53" s="76">
        <v>26</v>
      </c>
      <c r="L53" s="76">
        <v>33</v>
      </c>
      <c r="M53" s="19"/>
      <c r="N53" s="77">
        <v>19</v>
      </c>
      <c r="O53" s="77">
        <v>34</v>
      </c>
      <c r="P53" s="77">
        <v>46</v>
      </c>
      <c r="Q53" s="19"/>
    </row>
    <row r="54" spans="1:17" x14ac:dyDescent="0.3">
      <c r="A54" s="341" t="s">
        <v>129</v>
      </c>
      <c r="B54" s="341"/>
      <c r="C54" s="341"/>
      <c r="D54" s="79">
        <v>33.83</v>
      </c>
      <c r="E54" s="79">
        <v>32.18</v>
      </c>
      <c r="F54" s="79">
        <v>110.07</v>
      </c>
      <c r="G54" s="79">
        <v>870.18</v>
      </c>
      <c r="H54" s="19"/>
      <c r="I54" s="81">
        <v>44</v>
      </c>
      <c r="J54" s="81">
        <v>41</v>
      </c>
      <c r="K54" s="81">
        <v>33</v>
      </c>
      <c r="L54" s="81">
        <v>37</v>
      </c>
      <c r="M54" s="19"/>
      <c r="N54" s="82">
        <v>16</v>
      </c>
      <c r="O54" s="82">
        <v>33</v>
      </c>
      <c r="P54" s="82">
        <v>51</v>
      </c>
      <c r="Q54" s="19"/>
    </row>
    <row r="55" spans="1:17" ht="13.9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x14ac:dyDescent="0.3">
      <c r="A56" s="330" t="s">
        <v>24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19"/>
    </row>
    <row r="57" spans="1:17" ht="13.9" customHeight="1" x14ac:dyDescent="0.3">
      <c r="A57" s="331" t="s">
        <v>124</v>
      </c>
      <c r="B57" s="331"/>
      <c r="C57" s="331"/>
      <c r="D57" s="335" t="s">
        <v>63</v>
      </c>
      <c r="E57" s="335"/>
      <c r="F57" s="335"/>
      <c r="G57" s="331" t="s">
        <v>125</v>
      </c>
      <c r="H57" s="19"/>
      <c r="I57" s="328" t="s">
        <v>126</v>
      </c>
      <c r="J57" s="328"/>
      <c r="K57" s="328"/>
      <c r="L57" s="328"/>
      <c r="M57" s="19"/>
      <c r="N57" s="328" t="s">
        <v>127</v>
      </c>
      <c r="O57" s="328"/>
      <c r="P57" s="328"/>
      <c r="Q57" s="19"/>
    </row>
    <row r="58" spans="1:17" x14ac:dyDescent="0.3">
      <c r="A58" s="332"/>
      <c r="B58" s="333"/>
      <c r="C58" s="334"/>
      <c r="D58" s="58" t="s">
        <v>67</v>
      </c>
      <c r="E58" s="58" t="s">
        <v>68</v>
      </c>
      <c r="F58" s="58" t="s">
        <v>69</v>
      </c>
      <c r="G58" s="336"/>
      <c r="H58" s="19"/>
      <c r="I58" s="57" t="s">
        <v>67</v>
      </c>
      <c r="J58" s="57" t="s">
        <v>68</v>
      </c>
      <c r="K58" s="57" t="s">
        <v>69</v>
      </c>
      <c r="L58" s="57" t="s">
        <v>128</v>
      </c>
      <c r="M58" s="19"/>
      <c r="N58" s="57" t="s">
        <v>67</v>
      </c>
      <c r="O58" s="57" t="s">
        <v>68</v>
      </c>
      <c r="P58" s="57" t="s">
        <v>69</v>
      </c>
      <c r="Q58" s="19"/>
    </row>
    <row r="59" spans="1:17" x14ac:dyDescent="0.3">
      <c r="A59" s="328" t="s">
        <v>0</v>
      </c>
      <c r="B59" s="328"/>
      <c r="C59" s="328"/>
      <c r="D59" s="22">
        <v>14.81</v>
      </c>
      <c r="E59" s="22">
        <v>14.59</v>
      </c>
      <c r="F59" s="22">
        <v>59.73</v>
      </c>
      <c r="G59" s="22">
        <v>430.94</v>
      </c>
      <c r="H59" s="19"/>
      <c r="I59" s="23">
        <v>19</v>
      </c>
      <c r="J59" s="23">
        <v>18</v>
      </c>
      <c r="K59" s="23">
        <v>18</v>
      </c>
      <c r="L59" s="23">
        <v>18</v>
      </c>
      <c r="M59" s="19"/>
      <c r="N59" s="24">
        <v>14</v>
      </c>
      <c r="O59" s="24">
        <v>30</v>
      </c>
      <c r="P59" s="24">
        <v>55</v>
      </c>
      <c r="Q59" s="19"/>
    </row>
    <row r="60" spans="1:17" x14ac:dyDescent="0.3">
      <c r="A60" s="328" t="s">
        <v>1</v>
      </c>
      <c r="B60" s="328"/>
      <c r="C60" s="328"/>
      <c r="D60" s="22">
        <v>10.84</v>
      </c>
      <c r="E60" s="22">
        <v>8.06</v>
      </c>
      <c r="F60" s="22">
        <v>44.54</v>
      </c>
      <c r="G60" s="22">
        <v>303.13</v>
      </c>
      <c r="H60" s="19"/>
      <c r="I60" s="23">
        <v>14</v>
      </c>
      <c r="J60" s="23">
        <v>10</v>
      </c>
      <c r="K60" s="23">
        <v>13</v>
      </c>
      <c r="L60" s="23">
        <v>13</v>
      </c>
      <c r="M60" s="19"/>
      <c r="N60" s="24">
        <v>14</v>
      </c>
      <c r="O60" s="24">
        <v>24</v>
      </c>
      <c r="P60" s="24">
        <v>59</v>
      </c>
      <c r="Q60" s="19"/>
    </row>
    <row r="61" spans="1:17" x14ac:dyDescent="0.3">
      <c r="A61" s="328" t="s">
        <v>2</v>
      </c>
      <c r="B61" s="328"/>
      <c r="C61" s="328"/>
      <c r="D61" s="22">
        <v>21.69</v>
      </c>
      <c r="E61" s="22">
        <v>13.03</v>
      </c>
      <c r="F61" s="25">
        <v>39.5</v>
      </c>
      <c r="G61" s="22">
        <v>374.27</v>
      </c>
      <c r="H61" s="19"/>
      <c r="I61" s="23">
        <v>28</v>
      </c>
      <c r="J61" s="23">
        <v>16</v>
      </c>
      <c r="K61" s="23">
        <v>12</v>
      </c>
      <c r="L61" s="23">
        <v>16</v>
      </c>
      <c r="M61" s="19"/>
      <c r="N61" s="24">
        <v>23</v>
      </c>
      <c r="O61" s="24">
        <v>31</v>
      </c>
      <c r="P61" s="24">
        <v>42</v>
      </c>
      <c r="Q61" s="19"/>
    </row>
    <row r="62" spans="1:17" x14ac:dyDescent="0.3">
      <c r="A62" s="328" t="s">
        <v>3</v>
      </c>
      <c r="B62" s="328"/>
      <c r="C62" s="328"/>
      <c r="D62" s="22">
        <v>12.81</v>
      </c>
      <c r="E62" s="22">
        <v>9.85</v>
      </c>
      <c r="F62" s="22">
        <v>65.39</v>
      </c>
      <c r="G62" s="22">
        <v>409.96</v>
      </c>
      <c r="H62" s="19"/>
      <c r="I62" s="23">
        <v>17</v>
      </c>
      <c r="J62" s="23">
        <v>12</v>
      </c>
      <c r="K62" s="23">
        <v>20</v>
      </c>
      <c r="L62" s="23">
        <v>17</v>
      </c>
      <c r="M62" s="19"/>
      <c r="N62" s="24">
        <v>12</v>
      </c>
      <c r="O62" s="24">
        <v>22</v>
      </c>
      <c r="P62" s="24">
        <v>64</v>
      </c>
      <c r="Q62" s="19"/>
    </row>
    <row r="63" spans="1:17" x14ac:dyDescent="0.3">
      <c r="A63" s="328" t="s">
        <v>4</v>
      </c>
      <c r="B63" s="328"/>
      <c r="C63" s="328"/>
      <c r="D63" s="22">
        <v>14.41</v>
      </c>
      <c r="E63" s="22">
        <v>16.52</v>
      </c>
      <c r="F63" s="22">
        <v>66.040000000000006</v>
      </c>
      <c r="G63" s="22">
        <v>483.79</v>
      </c>
      <c r="H63" s="19"/>
      <c r="I63" s="23">
        <v>19</v>
      </c>
      <c r="J63" s="23">
        <v>21</v>
      </c>
      <c r="K63" s="23">
        <v>20</v>
      </c>
      <c r="L63" s="23">
        <v>21</v>
      </c>
      <c r="M63" s="19"/>
      <c r="N63" s="24">
        <v>12</v>
      </c>
      <c r="O63" s="24">
        <v>31</v>
      </c>
      <c r="P63" s="24">
        <v>55</v>
      </c>
      <c r="Q63" s="19"/>
    </row>
    <row r="64" spans="1:17" x14ac:dyDescent="0.3">
      <c r="A64" s="328" t="s">
        <v>5</v>
      </c>
      <c r="B64" s="328"/>
      <c r="C64" s="328"/>
      <c r="D64" s="22">
        <v>10.15</v>
      </c>
      <c r="E64" s="22">
        <v>13.42</v>
      </c>
      <c r="F64" s="22">
        <v>43.32</v>
      </c>
      <c r="G64" s="22">
        <v>332.69</v>
      </c>
      <c r="H64" s="19"/>
      <c r="I64" s="23">
        <v>13</v>
      </c>
      <c r="J64" s="23">
        <v>17</v>
      </c>
      <c r="K64" s="23">
        <v>13</v>
      </c>
      <c r="L64" s="23">
        <v>14</v>
      </c>
      <c r="M64" s="19"/>
      <c r="N64" s="24">
        <v>12</v>
      </c>
      <c r="O64" s="24">
        <v>36</v>
      </c>
      <c r="P64" s="24">
        <v>52</v>
      </c>
      <c r="Q64" s="19"/>
    </row>
    <row r="65" spans="1:17" x14ac:dyDescent="0.3">
      <c r="A65" s="328" t="s">
        <v>6</v>
      </c>
      <c r="B65" s="328"/>
      <c r="C65" s="328"/>
      <c r="D65" s="22">
        <v>13.81</v>
      </c>
      <c r="E65" s="22">
        <v>12.57</v>
      </c>
      <c r="F65" s="22">
        <v>60.26</v>
      </c>
      <c r="G65" s="22">
        <v>416.92</v>
      </c>
      <c r="H65" s="19"/>
      <c r="I65" s="23">
        <v>18</v>
      </c>
      <c r="J65" s="23">
        <v>16</v>
      </c>
      <c r="K65" s="23">
        <v>18</v>
      </c>
      <c r="L65" s="23">
        <v>18</v>
      </c>
      <c r="M65" s="19"/>
      <c r="N65" s="24">
        <v>13</v>
      </c>
      <c r="O65" s="24">
        <v>27</v>
      </c>
      <c r="P65" s="24">
        <v>58</v>
      </c>
      <c r="Q65" s="19"/>
    </row>
    <row r="66" spans="1:17" x14ac:dyDescent="0.3">
      <c r="A66" s="328" t="s">
        <v>7</v>
      </c>
      <c r="B66" s="328"/>
      <c r="C66" s="328"/>
      <c r="D66" s="22">
        <v>11.18</v>
      </c>
      <c r="E66" s="22">
        <v>8.1300000000000008</v>
      </c>
      <c r="F66" s="22">
        <v>55.68</v>
      </c>
      <c r="G66" s="22">
        <v>347.34</v>
      </c>
      <c r="H66" s="19"/>
      <c r="I66" s="23">
        <v>15</v>
      </c>
      <c r="J66" s="23">
        <v>10</v>
      </c>
      <c r="K66" s="23">
        <v>17</v>
      </c>
      <c r="L66" s="23">
        <v>15</v>
      </c>
      <c r="M66" s="19"/>
      <c r="N66" s="24">
        <v>13</v>
      </c>
      <c r="O66" s="24">
        <v>21</v>
      </c>
      <c r="P66" s="24">
        <v>64</v>
      </c>
      <c r="Q66" s="19"/>
    </row>
    <row r="67" spans="1:17" x14ac:dyDescent="0.3">
      <c r="A67" s="328" t="s">
        <v>8</v>
      </c>
      <c r="B67" s="328"/>
      <c r="C67" s="328"/>
      <c r="D67" s="22">
        <v>19.29</v>
      </c>
      <c r="E67" s="22">
        <v>15.03</v>
      </c>
      <c r="F67" s="25">
        <v>35.9</v>
      </c>
      <c r="G67" s="22">
        <v>366.27</v>
      </c>
      <c r="H67" s="19"/>
      <c r="I67" s="23">
        <v>25</v>
      </c>
      <c r="J67" s="23">
        <v>19</v>
      </c>
      <c r="K67" s="23">
        <v>11</v>
      </c>
      <c r="L67" s="23">
        <v>16</v>
      </c>
      <c r="M67" s="19"/>
      <c r="N67" s="24">
        <v>21</v>
      </c>
      <c r="O67" s="24">
        <v>37</v>
      </c>
      <c r="P67" s="24">
        <v>39</v>
      </c>
      <c r="Q67" s="19"/>
    </row>
    <row r="68" spans="1:17" x14ac:dyDescent="0.3">
      <c r="A68" s="328" t="s">
        <v>9</v>
      </c>
      <c r="B68" s="328"/>
      <c r="C68" s="328"/>
      <c r="D68" s="22">
        <v>9.4700000000000006</v>
      </c>
      <c r="E68" s="22">
        <v>10.89</v>
      </c>
      <c r="F68" s="22">
        <v>34.32</v>
      </c>
      <c r="G68" s="22">
        <v>276.86</v>
      </c>
      <c r="H68" s="19"/>
      <c r="I68" s="23">
        <v>12</v>
      </c>
      <c r="J68" s="23">
        <v>14</v>
      </c>
      <c r="K68" s="23">
        <v>10</v>
      </c>
      <c r="L68" s="23">
        <v>12</v>
      </c>
      <c r="M68" s="19"/>
      <c r="N68" s="24">
        <v>14</v>
      </c>
      <c r="O68" s="24">
        <v>35</v>
      </c>
      <c r="P68" s="24">
        <v>50</v>
      </c>
      <c r="Q68" s="19"/>
    </row>
    <row r="69" spans="1:17" x14ac:dyDescent="0.3">
      <c r="A69" s="328" t="s">
        <v>27</v>
      </c>
      <c r="B69" s="328"/>
      <c r="C69" s="328"/>
      <c r="D69" s="22">
        <v>15.76</v>
      </c>
      <c r="E69" s="22">
        <v>14.59</v>
      </c>
      <c r="F69" s="22">
        <v>61.58</v>
      </c>
      <c r="G69" s="22">
        <v>448.44</v>
      </c>
      <c r="H69" s="19"/>
      <c r="I69" s="23">
        <v>20</v>
      </c>
      <c r="J69" s="23">
        <v>18</v>
      </c>
      <c r="K69" s="23">
        <v>18</v>
      </c>
      <c r="L69" s="23">
        <v>19</v>
      </c>
      <c r="M69" s="19"/>
      <c r="N69" s="24">
        <v>14</v>
      </c>
      <c r="O69" s="24">
        <v>29</v>
      </c>
      <c r="P69" s="24">
        <v>55</v>
      </c>
      <c r="Q69" s="19"/>
    </row>
    <row r="70" spans="1:17" x14ac:dyDescent="0.3">
      <c r="A70" s="328" t="s">
        <v>28</v>
      </c>
      <c r="B70" s="328"/>
      <c r="C70" s="328"/>
      <c r="D70" s="22">
        <v>10.64</v>
      </c>
      <c r="E70" s="22">
        <v>8.26</v>
      </c>
      <c r="F70" s="22">
        <v>51.84</v>
      </c>
      <c r="G70" s="22">
        <v>328.13</v>
      </c>
      <c r="H70" s="19"/>
      <c r="I70" s="23">
        <v>14</v>
      </c>
      <c r="J70" s="23">
        <v>10</v>
      </c>
      <c r="K70" s="23">
        <v>15</v>
      </c>
      <c r="L70" s="23">
        <v>14</v>
      </c>
      <c r="M70" s="19"/>
      <c r="N70" s="24">
        <v>13</v>
      </c>
      <c r="O70" s="24">
        <v>23</v>
      </c>
      <c r="P70" s="24">
        <v>63</v>
      </c>
      <c r="Q70" s="19"/>
    </row>
    <row r="71" spans="1:17" x14ac:dyDescent="0.3">
      <c r="A71" s="328" t="s">
        <v>29</v>
      </c>
      <c r="B71" s="328"/>
      <c r="C71" s="328"/>
      <c r="D71" s="22">
        <v>21.89</v>
      </c>
      <c r="E71" s="22">
        <v>12.83</v>
      </c>
      <c r="F71" s="25">
        <v>32.200000000000003</v>
      </c>
      <c r="G71" s="22">
        <v>349.27</v>
      </c>
      <c r="H71" s="19"/>
      <c r="I71" s="23">
        <v>28</v>
      </c>
      <c r="J71" s="23">
        <v>16</v>
      </c>
      <c r="K71" s="23">
        <v>10</v>
      </c>
      <c r="L71" s="23">
        <v>15</v>
      </c>
      <c r="M71" s="19"/>
      <c r="N71" s="24">
        <v>25</v>
      </c>
      <c r="O71" s="24">
        <v>33</v>
      </c>
      <c r="P71" s="24">
        <v>37</v>
      </c>
      <c r="Q71" s="19"/>
    </row>
    <row r="72" spans="1:17" x14ac:dyDescent="0.3">
      <c r="A72" s="328" t="s">
        <v>30</v>
      </c>
      <c r="B72" s="328"/>
      <c r="C72" s="328"/>
      <c r="D72" s="22">
        <v>14.78</v>
      </c>
      <c r="E72" s="22">
        <v>22.84</v>
      </c>
      <c r="F72" s="22">
        <v>61.09</v>
      </c>
      <c r="G72" s="22">
        <v>506.94</v>
      </c>
      <c r="H72" s="19"/>
      <c r="I72" s="23">
        <v>19</v>
      </c>
      <c r="J72" s="23">
        <v>29</v>
      </c>
      <c r="K72" s="23">
        <v>18</v>
      </c>
      <c r="L72" s="23">
        <v>22</v>
      </c>
      <c r="M72" s="19"/>
      <c r="N72" s="24">
        <v>12</v>
      </c>
      <c r="O72" s="24">
        <v>41</v>
      </c>
      <c r="P72" s="24">
        <v>48</v>
      </c>
      <c r="Q72" s="19"/>
    </row>
    <row r="73" spans="1:17" x14ac:dyDescent="0.3">
      <c r="A73" s="328" t="s">
        <v>31</v>
      </c>
      <c r="B73" s="328"/>
      <c r="C73" s="328"/>
      <c r="D73" s="22">
        <v>14.56</v>
      </c>
      <c r="E73" s="22">
        <v>16.72</v>
      </c>
      <c r="F73" s="22">
        <v>74.89</v>
      </c>
      <c r="G73" s="22">
        <v>515.29</v>
      </c>
      <c r="H73" s="19"/>
      <c r="I73" s="23">
        <v>19</v>
      </c>
      <c r="J73" s="23">
        <v>21</v>
      </c>
      <c r="K73" s="23">
        <v>22</v>
      </c>
      <c r="L73" s="23">
        <v>22</v>
      </c>
      <c r="M73" s="19"/>
      <c r="N73" s="24">
        <v>11</v>
      </c>
      <c r="O73" s="24">
        <v>29</v>
      </c>
      <c r="P73" s="24">
        <v>58</v>
      </c>
      <c r="Q73" s="19"/>
    </row>
    <row r="74" spans="1:17" x14ac:dyDescent="0.3">
      <c r="A74" s="328" t="s">
        <v>32</v>
      </c>
      <c r="B74" s="328"/>
      <c r="C74" s="328"/>
      <c r="D74" s="22">
        <v>10.55</v>
      </c>
      <c r="E74" s="22">
        <v>13.42</v>
      </c>
      <c r="F74" s="22">
        <v>41.62</v>
      </c>
      <c r="G74" s="22">
        <v>332.69</v>
      </c>
      <c r="H74" s="19"/>
      <c r="I74" s="23">
        <v>14</v>
      </c>
      <c r="J74" s="23">
        <v>17</v>
      </c>
      <c r="K74" s="23">
        <v>12</v>
      </c>
      <c r="L74" s="23">
        <v>14</v>
      </c>
      <c r="M74" s="19"/>
      <c r="N74" s="24">
        <v>13</v>
      </c>
      <c r="O74" s="24">
        <v>36</v>
      </c>
      <c r="P74" s="24">
        <v>50</v>
      </c>
      <c r="Q74" s="19"/>
    </row>
    <row r="75" spans="1:17" x14ac:dyDescent="0.3">
      <c r="A75" s="328" t="s">
        <v>33</v>
      </c>
      <c r="B75" s="328"/>
      <c r="C75" s="328"/>
      <c r="D75" s="22">
        <v>13.61</v>
      </c>
      <c r="E75" s="22">
        <v>12.77</v>
      </c>
      <c r="F75" s="22">
        <v>67.56</v>
      </c>
      <c r="G75" s="22">
        <v>441.92</v>
      </c>
      <c r="H75" s="19"/>
      <c r="I75" s="23">
        <v>18</v>
      </c>
      <c r="J75" s="23">
        <v>16</v>
      </c>
      <c r="K75" s="23">
        <v>20</v>
      </c>
      <c r="L75" s="23">
        <v>19</v>
      </c>
      <c r="M75" s="19"/>
      <c r="N75" s="24">
        <v>12</v>
      </c>
      <c r="O75" s="24">
        <v>26</v>
      </c>
      <c r="P75" s="24">
        <v>61</v>
      </c>
      <c r="Q75" s="19"/>
    </row>
    <row r="76" spans="1:17" x14ac:dyDescent="0.3">
      <c r="A76" s="328" t="s">
        <v>34</v>
      </c>
      <c r="B76" s="328"/>
      <c r="C76" s="328"/>
      <c r="D76" s="22">
        <v>12.13</v>
      </c>
      <c r="E76" s="22">
        <v>8.1300000000000008</v>
      </c>
      <c r="F76" s="22">
        <v>57.53</v>
      </c>
      <c r="G76" s="22">
        <v>364.84</v>
      </c>
      <c r="H76" s="19"/>
      <c r="I76" s="23">
        <v>16</v>
      </c>
      <c r="J76" s="23">
        <v>10</v>
      </c>
      <c r="K76" s="23">
        <v>17</v>
      </c>
      <c r="L76" s="23">
        <v>16</v>
      </c>
      <c r="M76" s="19"/>
      <c r="N76" s="24">
        <v>13</v>
      </c>
      <c r="O76" s="24">
        <v>20</v>
      </c>
      <c r="P76" s="24">
        <v>63</v>
      </c>
      <c r="Q76" s="19"/>
    </row>
    <row r="77" spans="1:17" x14ac:dyDescent="0.3">
      <c r="A77" s="328" t="s">
        <v>35</v>
      </c>
      <c r="B77" s="328"/>
      <c r="C77" s="328"/>
      <c r="D77" s="22">
        <v>19.489999999999998</v>
      </c>
      <c r="E77" s="22">
        <v>14.83</v>
      </c>
      <c r="F77" s="25">
        <v>28.6</v>
      </c>
      <c r="G77" s="22">
        <v>341.27</v>
      </c>
      <c r="H77" s="19"/>
      <c r="I77" s="23">
        <v>25</v>
      </c>
      <c r="J77" s="23">
        <v>19</v>
      </c>
      <c r="K77" s="23">
        <v>9</v>
      </c>
      <c r="L77" s="23">
        <v>15</v>
      </c>
      <c r="M77" s="19"/>
      <c r="N77" s="24">
        <v>23</v>
      </c>
      <c r="O77" s="24">
        <v>39</v>
      </c>
      <c r="P77" s="24">
        <v>34</v>
      </c>
      <c r="Q77" s="19"/>
    </row>
    <row r="78" spans="1:17" x14ac:dyDescent="0.3">
      <c r="A78" s="328" t="s">
        <v>36</v>
      </c>
      <c r="B78" s="328"/>
      <c r="C78" s="328"/>
      <c r="D78" s="22">
        <v>9.4700000000000006</v>
      </c>
      <c r="E78" s="22">
        <v>10.89</v>
      </c>
      <c r="F78" s="22">
        <v>34.32</v>
      </c>
      <c r="G78" s="22">
        <v>276.86</v>
      </c>
      <c r="H78" s="19"/>
      <c r="I78" s="23">
        <v>12</v>
      </c>
      <c r="J78" s="23">
        <v>14</v>
      </c>
      <c r="K78" s="23">
        <v>10</v>
      </c>
      <c r="L78" s="23">
        <v>12</v>
      </c>
      <c r="M78" s="19"/>
      <c r="N78" s="24">
        <v>14</v>
      </c>
      <c r="O78" s="24">
        <v>35</v>
      </c>
      <c r="P78" s="24">
        <v>50</v>
      </c>
      <c r="Q78" s="19"/>
    </row>
    <row r="79" spans="1:17" x14ac:dyDescent="0.3">
      <c r="A79" s="329" t="s">
        <v>129</v>
      </c>
      <c r="B79" s="329"/>
      <c r="C79" s="329"/>
      <c r="D79" s="26">
        <v>14.07</v>
      </c>
      <c r="E79" s="26">
        <v>12.87</v>
      </c>
      <c r="F79" s="29">
        <v>50.8</v>
      </c>
      <c r="G79" s="26">
        <v>382.39</v>
      </c>
      <c r="H79" s="19"/>
      <c r="I79" s="27">
        <v>18</v>
      </c>
      <c r="J79" s="27">
        <v>16</v>
      </c>
      <c r="K79" s="27">
        <v>15</v>
      </c>
      <c r="L79" s="27">
        <v>16</v>
      </c>
      <c r="M79" s="19"/>
      <c r="N79" s="28">
        <v>15</v>
      </c>
      <c r="O79" s="28">
        <v>30</v>
      </c>
      <c r="P79" s="28">
        <v>53</v>
      </c>
      <c r="Q79" s="19"/>
    </row>
  </sheetData>
  <mergeCells count="83">
    <mergeCell ref="A52:C52"/>
    <mergeCell ref="A53:C53"/>
    <mergeCell ref="A54:C54"/>
    <mergeCell ref="A47:C47"/>
    <mergeCell ref="A48:C48"/>
    <mergeCell ref="A49:C49"/>
    <mergeCell ref="A50:C50"/>
    <mergeCell ref="A51:C51"/>
    <mergeCell ref="D32:F32"/>
    <mergeCell ref="G32:G33"/>
    <mergeCell ref="I32:L32"/>
    <mergeCell ref="N32:P32"/>
    <mergeCell ref="A39:C39"/>
    <mergeCell ref="A65:C65"/>
    <mergeCell ref="A2:P2"/>
    <mergeCell ref="A4:C4"/>
    <mergeCell ref="A56:P5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1:P31"/>
    <mergeCell ref="A28:C28"/>
    <mergeCell ref="A29:C29"/>
    <mergeCell ref="A44:C44"/>
    <mergeCell ref="A45:C45"/>
    <mergeCell ref="A46:C46"/>
    <mergeCell ref="A37:C37"/>
    <mergeCell ref="A38:C38"/>
    <mergeCell ref="A32:C33"/>
    <mergeCell ref="A40:C40"/>
    <mergeCell ref="A41:C41"/>
    <mergeCell ref="A42:C42"/>
    <mergeCell ref="A43:C43"/>
    <mergeCell ref="D57:F57"/>
    <mergeCell ref="G57:G58"/>
    <mergeCell ref="I57:L57"/>
    <mergeCell ref="N57:P57"/>
    <mergeCell ref="A59:C59"/>
    <mergeCell ref="A14:C14"/>
    <mergeCell ref="A15:C15"/>
    <mergeCell ref="A16:C16"/>
    <mergeCell ref="A73:C73"/>
    <mergeCell ref="A74:C74"/>
    <mergeCell ref="A71:C71"/>
    <mergeCell ref="A72:C72"/>
    <mergeCell ref="A57:C58"/>
    <mergeCell ref="A60:C60"/>
    <mergeCell ref="A61:C61"/>
    <mergeCell ref="A62:C62"/>
    <mergeCell ref="A63:C63"/>
    <mergeCell ref="A64:C64"/>
    <mergeCell ref="A34:C34"/>
    <mergeCell ref="A35:C35"/>
    <mergeCell ref="A36:C36"/>
    <mergeCell ref="A9:C9"/>
    <mergeCell ref="A10:C10"/>
    <mergeCell ref="A11:C11"/>
    <mergeCell ref="A12:C12"/>
    <mergeCell ref="A13:C13"/>
    <mergeCell ref="A6:P6"/>
    <mergeCell ref="A7:C8"/>
    <mergeCell ref="D7:F7"/>
    <mergeCell ref="G7:G8"/>
    <mergeCell ref="I7:L7"/>
    <mergeCell ref="N7:P7"/>
    <mergeCell ref="A78:C78"/>
    <mergeCell ref="A79:C79"/>
    <mergeCell ref="A66:C66"/>
    <mergeCell ref="A67:C67"/>
    <mergeCell ref="A68:C68"/>
    <mergeCell ref="A69:C69"/>
    <mergeCell ref="A70:C70"/>
    <mergeCell ref="A75:C75"/>
    <mergeCell ref="A76:C76"/>
    <mergeCell ref="A77:C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2" manualBreakCount="2">
    <brk id="30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3"/>
  <sheetViews>
    <sheetView view="pageBreakPreview" zoomScaleNormal="100" zoomScaleSheetLayoutView="100" workbookViewId="0">
      <selection activeCell="X5" sqref="X5"/>
    </sheetView>
  </sheetViews>
  <sheetFormatPr defaultRowHeight="16.5" x14ac:dyDescent="0.25"/>
  <cols>
    <col min="1" max="1" width="3.7109375" style="30" customWidth="1"/>
    <col min="2" max="2" width="31" style="30" customWidth="1"/>
    <col min="3" max="8" width="7.85546875" style="30" customWidth="1"/>
    <col min="9" max="9" width="8.7109375" style="30" customWidth="1"/>
    <col min="10" max="10" width="7.85546875" style="30" customWidth="1"/>
    <col min="11" max="11" width="3.140625" style="30" customWidth="1"/>
    <col min="12" max="14" width="9.7109375" style="30" customWidth="1"/>
    <col min="15" max="15" width="10.5703125" style="30" customWidth="1"/>
    <col min="16" max="17" width="7.85546875" style="30" customWidth="1"/>
    <col min="18" max="21" width="7.85546875" style="46" customWidth="1"/>
    <col min="22" max="1025" width="7.85546875" style="30" customWidth="1"/>
  </cols>
  <sheetData>
    <row r="1" spans="2:15" s="30" customFormat="1" x14ac:dyDescent="0.25">
      <c r="O1" s="31" t="s">
        <v>934</v>
      </c>
    </row>
    <row r="2" spans="2:15" s="30" customFormat="1" ht="34.5" customHeight="1" x14ac:dyDescent="0.25">
      <c r="B2" s="344" t="s">
        <v>936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5" s="30" customFormat="1" ht="33" customHeight="1" x14ac:dyDescent="0.25">
      <c r="B3" s="343" t="s">
        <v>131</v>
      </c>
      <c r="C3" s="345" t="s">
        <v>132</v>
      </c>
      <c r="D3" s="345"/>
      <c r="E3" s="345" t="s">
        <v>133</v>
      </c>
      <c r="F3" s="345"/>
      <c r="G3" s="345" t="s">
        <v>134</v>
      </c>
      <c r="H3" s="345"/>
      <c r="I3" s="343" t="s">
        <v>135</v>
      </c>
      <c r="J3" s="343"/>
      <c r="L3" s="343" t="s">
        <v>136</v>
      </c>
      <c r="M3" s="343"/>
      <c r="N3" s="343"/>
      <c r="O3" s="343"/>
    </row>
    <row r="4" spans="2:15" s="30" customFormat="1" ht="85.5" customHeight="1" x14ac:dyDescent="0.25">
      <c r="B4" s="343"/>
      <c r="C4" s="342">
        <v>99</v>
      </c>
      <c r="D4" s="342"/>
      <c r="E4" s="342">
        <v>101</v>
      </c>
      <c r="F4" s="342"/>
      <c r="G4" s="342">
        <v>320</v>
      </c>
      <c r="H4" s="342"/>
      <c r="I4" s="342">
        <v>2585</v>
      </c>
      <c r="J4" s="342"/>
      <c r="L4" s="32" t="s">
        <v>137</v>
      </c>
      <c r="M4" s="32" t="s">
        <v>138</v>
      </c>
      <c r="N4" s="32" t="s">
        <v>139</v>
      </c>
      <c r="O4" s="32" t="s">
        <v>140</v>
      </c>
    </row>
    <row r="5" spans="2:15" s="30" customFormat="1" ht="41.25" customHeight="1" x14ac:dyDescent="0.25">
      <c r="B5" s="343" t="s">
        <v>141</v>
      </c>
      <c r="C5" s="343"/>
      <c r="D5" s="343"/>
      <c r="E5" s="343"/>
      <c r="F5" s="343"/>
      <c r="G5" s="343"/>
      <c r="H5" s="343"/>
      <c r="I5" s="343"/>
      <c r="J5" s="343"/>
      <c r="L5" s="33">
        <v>15</v>
      </c>
      <c r="M5" s="33">
        <v>35</v>
      </c>
      <c r="N5" s="33">
        <v>50</v>
      </c>
      <c r="O5" s="33">
        <f>SUM(L5:N5)</f>
        <v>100</v>
      </c>
    </row>
    <row r="6" spans="2:15" s="30" customFormat="1" x14ac:dyDescent="0.25">
      <c r="B6" s="34"/>
      <c r="C6" s="34" t="s">
        <v>142</v>
      </c>
      <c r="D6" s="35" t="s">
        <v>143</v>
      </c>
      <c r="E6" s="34" t="s">
        <v>142</v>
      </c>
      <c r="F6" s="35" t="s">
        <v>143</v>
      </c>
      <c r="G6" s="34" t="s">
        <v>142</v>
      </c>
      <c r="H6" s="35" t="s">
        <v>143</v>
      </c>
      <c r="I6" s="34" t="s">
        <v>144</v>
      </c>
      <c r="J6" s="35" t="s">
        <v>143</v>
      </c>
      <c r="L6" s="34"/>
      <c r="M6" s="34"/>
      <c r="N6" s="34"/>
      <c r="O6" s="34"/>
    </row>
    <row r="7" spans="2:15" s="30" customFormat="1" x14ac:dyDescent="0.3">
      <c r="B7" s="34" t="s">
        <v>145</v>
      </c>
      <c r="C7" s="36">
        <v>20.39</v>
      </c>
      <c r="D7" s="37">
        <f t="shared" ref="D7:D26" si="0">C7/$C$4</f>
        <v>0.20595959595959595</v>
      </c>
      <c r="E7" s="38">
        <v>25.77</v>
      </c>
      <c r="F7" s="37">
        <f t="shared" ref="F7:F26" si="1">E7/$E$4</f>
        <v>0.25514851485148515</v>
      </c>
      <c r="G7" s="36">
        <v>82.17</v>
      </c>
      <c r="H7" s="37">
        <f t="shared" ref="H7:H26" si="2">G7/$G$4</f>
        <v>0.25678125000000002</v>
      </c>
      <c r="I7" s="36">
        <v>648.63</v>
      </c>
      <c r="J7" s="37">
        <f t="shared" ref="J7:J26" si="3">I7/$I$4</f>
        <v>0.25092069632495162</v>
      </c>
      <c r="L7" s="37">
        <f t="shared" ref="L7:L27" si="4">C7*4/I7</f>
        <v>0.12574194841435024</v>
      </c>
      <c r="M7" s="37">
        <f t="shared" ref="M7:M27" si="5">E7*9/I7</f>
        <v>0.35756903010961566</v>
      </c>
      <c r="N7" s="37">
        <f t="shared" ref="N7:N27" si="6">G7*4/I7</f>
        <v>0.50672956847509365</v>
      </c>
      <c r="O7" s="39">
        <f t="shared" ref="O7:O27" si="7">SUM(L7:N7)</f>
        <v>0.99004054699905952</v>
      </c>
    </row>
    <row r="8" spans="2:15" s="30" customFormat="1" x14ac:dyDescent="0.3">
      <c r="B8" s="34" t="s">
        <v>146</v>
      </c>
      <c r="C8" s="36">
        <v>33.97</v>
      </c>
      <c r="D8" s="37">
        <f t="shared" si="0"/>
        <v>0.34313131313131312</v>
      </c>
      <c r="E8" s="36">
        <v>24.96</v>
      </c>
      <c r="F8" s="37">
        <f t="shared" si="1"/>
        <v>0.24712871287128713</v>
      </c>
      <c r="G8" s="36">
        <v>82.76</v>
      </c>
      <c r="H8" s="37">
        <f t="shared" si="2"/>
        <v>0.25862499999999999</v>
      </c>
      <c r="I8" s="36">
        <v>700.48</v>
      </c>
      <c r="J8" s="37">
        <f t="shared" si="3"/>
        <v>0.27097872340425533</v>
      </c>
      <c r="L8" s="37">
        <f t="shared" si="4"/>
        <v>0.19398126998629511</v>
      </c>
      <c r="M8" s="37">
        <f t="shared" si="5"/>
        <v>0.32069438099588854</v>
      </c>
      <c r="N8" s="37">
        <f t="shared" si="6"/>
        <v>0.47259022384650529</v>
      </c>
      <c r="O8" s="39">
        <f t="shared" si="7"/>
        <v>0.98726587482868899</v>
      </c>
    </row>
    <row r="9" spans="2:15" s="30" customFormat="1" x14ac:dyDescent="0.3">
      <c r="B9" s="34" t="s">
        <v>147</v>
      </c>
      <c r="C9" s="36">
        <v>20.5</v>
      </c>
      <c r="D9" s="37">
        <f t="shared" ref="D9:D22" si="8">C9/$C$4</f>
        <v>0.20707070707070707</v>
      </c>
      <c r="E9" s="36">
        <v>22.89</v>
      </c>
      <c r="F9" s="37">
        <f t="shared" ref="F9:F22" si="9">E9/$E$4</f>
        <v>0.22663366336633664</v>
      </c>
      <c r="G9" s="36">
        <v>80.430000000000007</v>
      </c>
      <c r="H9" s="37">
        <f t="shared" ref="H9:H22" si="10">G9/$G$4</f>
        <v>0.25134375000000003</v>
      </c>
      <c r="I9" s="36">
        <v>615.76</v>
      </c>
      <c r="J9" s="37">
        <f t="shared" ref="J9:J22" si="11">I9/$I$4</f>
        <v>0.23820502901353965</v>
      </c>
      <c r="L9" s="37">
        <f t="shared" ref="L9:L22" si="12">C9*4/I9</f>
        <v>0.13316876705209824</v>
      </c>
      <c r="M9" s="37">
        <f t="shared" ref="M9:M22" si="13">E9*9/I9</f>
        <v>0.33456216707808234</v>
      </c>
      <c r="N9" s="37">
        <f t="shared" ref="N9:N22" si="14">G9*4/I9</f>
        <v>0.52247628946342739</v>
      </c>
      <c r="O9" s="39">
        <f t="shared" ref="O9:O22" si="15">SUM(L9:N9)</f>
        <v>0.99020722359360791</v>
      </c>
    </row>
    <row r="10" spans="2:15" s="30" customFormat="1" x14ac:dyDescent="0.3">
      <c r="B10" s="34" t="s">
        <v>148</v>
      </c>
      <c r="C10" s="36">
        <v>18.670000000000002</v>
      </c>
      <c r="D10" s="37">
        <f t="shared" si="8"/>
        <v>0.18858585858585861</v>
      </c>
      <c r="E10" s="36">
        <v>22.8</v>
      </c>
      <c r="F10" s="37">
        <f t="shared" si="9"/>
        <v>0.22574257425742575</v>
      </c>
      <c r="G10" s="36">
        <v>64.67</v>
      </c>
      <c r="H10" s="37">
        <f t="shared" si="10"/>
        <v>0.20209375000000002</v>
      </c>
      <c r="I10" s="36">
        <v>544.70000000000005</v>
      </c>
      <c r="J10" s="37">
        <f t="shared" si="11"/>
        <v>0.210715667311412</v>
      </c>
      <c r="L10" s="37">
        <f t="shared" si="12"/>
        <v>0.13710299247292088</v>
      </c>
      <c r="M10" s="37">
        <f t="shared" si="13"/>
        <v>0.3767211308977419</v>
      </c>
      <c r="N10" s="37">
        <f t="shared" si="14"/>
        <v>0.47490361666972641</v>
      </c>
      <c r="O10" s="39">
        <f t="shared" si="15"/>
        <v>0.9887277400403891</v>
      </c>
    </row>
    <row r="11" spans="2:15" s="30" customFormat="1" x14ac:dyDescent="0.3">
      <c r="B11" s="34" t="s">
        <v>149</v>
      </c>
      <c r="C11" s="36">
        <v>24.88</v>
      </c>
      <c r="D11" s="37">
        <f t="shared" si="8"/>
        <v>0.25131313131313132</v>
      </c>
      <c r="E11" s="36">
        <v>26.43</v>
      </c>
      <c r="F11" s="37">
        <f t="shared" si="9"/>
        <v>0.26168316831683169</v>
      </c>
      <c r="G11" s="36">
        <v>72.959999999999994</v>
      </c>
      <c r="H11" s="37">
        <f t="shared" si="10"/>
        <v>0.22799999999999998</v>
      </c>
      <c r="I11" s="36">
        <v>632.22</v>
      </c>
      <c r="J11" s="37">
        <f t="shared" si="11"/>
        <v>0.24457253384912961</v>
      </c>
      <c r="L11" s="37">
        <f t="shared" si="12"/>
        <v>0.15741355857138337</v>
      </c>
      <c r="M11" s="37">
        <f t="shared" si="13"/>
        <v>0.37624561070513429</v>
      </c>
      <c r="N11" s="37">
        <f t="shared" si="14"/>
        <v>0.46161146436367079</v>
      </c>
      <c r="O11" s="39">
        <f t="shared" si="15"/>
        <v>0.99527063364018842</v>
      </c>
    </row>
    <row r="12" spans="2:15" s="30" customFormat="1" x14ac:dyDescent="0.3">
      <c r="B12" s="34" t="s">
        <v>150</v>
      </c>
      <c r="C12" s="36">
        <v>18.559999999999999</v>
      </c>
      <c r="D12" s="37">
        <f t="shared" si="8"/>
        <v>0.18747474747474746</v>
      </c>
      <c r="E12" s="36">
        <v>23.93</v>
      </c>
      <c r="F12" s="37">
        <f t="shared" si="9"/>
        <v>0.23693069306930692</v>
      </c>
      <c r="G12" s="36">
        <v>80.489999999999995</v>
      </c>
      <c r="H12" s="37">
        <f t="shared" si="10"/>
        <v>0.25153124999999998</v>
      </c>
      <c r="I12" s="36">
        <v>615.66999999999996</v>
      </c>
      <c r="J12" s="37">
        <f t="shared" si="11"/>
        <v>0.23817021276595743</v>
      </c>
      <c r="L12" s="37">
        <f t="shared" si="12"/>
        <v>0.12058407913330194</v>
      </c>
      <c r="M12" s="37">
        <f t="shared" si="13"/>
        <v>0.34981402374648762</v>
      </c>
      <c r="N12" s="37">
        <f t="shared" si="14"/>
        <v>0.52294248542238542</v>
      </c>
      <c r="O12" s="39">
        <f t="shared" si="15"/>
        <v>0.99334058830217498</v>
      </c>
    </row>
    <row r="13" spans="2:15" s="30" customFormat="1" x14ac:dyDescent="0.3">
      <c r="B13" s="34" t="s">
        <v>151</v>
      </c>
      <c r="C13" s="36">
        <v>33.869999999999997</v>
      </c>
      <c r="D13" s="37">
        <f t="shared" si="8"/>
        <v>0.3421212121212121</v>
      </c>
      <c r="E13" s="36">
        <v>26.33</v>
      </c>
      <c r="F13" s="37">
        <f t="shared" si="9"/>
        <v>0.2606930693069307</v>
      </c>
      <c r="G13" s="36">
        <v>82.22</v>
      </c>
      <c r="H13" s="37">
        <f t="shared" si="10"/>
        <v>0.25693749999999999</v>
      </c>
      <c r="I13" s="36">
        <v>709.17</v>
      </c>
      <c r="J13" s="37">
        <f t="shared" si="11"/>
        <v>0.2743404255319149</v>
      </c>
      <c r="L13" s="37">
        <f t="shared" si="12"/>
        <v>0.191040230128178</v>
      </c>
      <c r="M13" s="37">
        <f t="shared" si="13"/>
        <v>0.33415119082871525</v>
      </c>
      <c r="N13" s="37">
        <f t="shared" si="14"/>
        <v>0.46375340186415109</v>
      </c>
      <c r="O13" s="39">
        <f t="shared" si="15"/>
        <v>0.98894482282104446</v>
      </c>
    </row>
    <row r="14" spans="2:15" s="30" customFormat="1" x14ac:dyDescent="0.3">
      <c r="B14" s="34" t="s">
        <v>152</v>
      </c>
      <c r="C14" s="36">
        <v>23.84</v>
      </c>
      <c r="D14" s="37">
        <f t="shared" si="8"/>
        <v>0.2408080808080808</v>
      </c>
      <c r="E14" s="36">
        <v>23.23</v>
      </c>
      <c r="F14" s="37">
        <f t="shared" si="9"/>
        <v>0.23</v>
      </c>
      <c r="G14" s="36">
        <v>87.06</v>
      </c>
      <c r="H14" s="37">
        <f t="shared" si="10"/>
        <v>0.27206249999999998</v>
      </c>
      <c r="I14" s="36">
        <v>657.56</v>
      </c>
      <c r="J14" s="37">
        <f t="shared" si="11"/>
        <v>0.25437524177949705</v>
      </c>
      <c r="L14" s="37">
        <f t="shared" si="12"/>
        <v>0.1450209866780218</v>
      </c>
      <c r="M14" s="37">
        <f t="shared" si="13"/>
        <v>0.31794817202992887</v>
      </c>
      <c r="N14" s="37">
        <f t="shared" si="14"/>
        <v>0.52959425755824574</v>
      </c>
      <c r="O14" s="39">
        <f t="shared" si="15"/>
        <v>0.99256341626619637</v>
      </c>
    </row>
    <row r="15" spans="2:15" s="30" customFormat="1" x14ac:dyDescent="0.3">
      <c r="B15" s="34" t="s">
        <v>153</v>
      </c>
      <c r="C15" s="36">
        <v>18.2</v>
      </c>
      <c r="D15" s="37">
        <f t="shared" si="8"/>
        <v>0.18383838383838383</v>
      </c>
      <c r="E15" s="36">
        <v>23.64</v>
      </c>
      <c r="F15" s="37">
        <f t="shared" si="9"/>
        <v>0.23405940594059407</v>
      </c>
      <c r="G15" s="36">
        <v>86.23</v>
      </c>
      <c r="H15" s="37">
        <f t="shared" si="10"/>
        <v>0.26946875000000003</v>
      </c>
      <c r="I15" s="36">
        <v>636.42999999999995</v>
      </c>
      <c r="J15" s="37">
        <f t="shared" si="11"/>
        <v>0.24620116054158606</v>
      </c>
      <c r="L15" s="37">
        <f t="shared" si="12"/>
        <v>0.11438807095831435</v>
      </c>
      <c r="M15" s="37">
        <f t="shared" si="13"/>
        <v>0.33430227990509565</v>
      </c>
      <c r="N15" s="37">
        <f t="shared" si="14"/>
        <v>0.54196062410634327</v>
      </c>
      <c r="O15" s="39">
        <f t="shared" si="15"/>
        <v>0.9906509749697533</v>
      </c>
    </row>
    <row r="16" spans="2:15" s="30" customFormat="1" x14ac:dyDescent="0.3">
      <c r="B16" s="34" t="s">
        <v>154</v>
      </c>
      <c r="C16" s="36">
        <v>20.43</v>
      </c>
      <c r="D16" s="37">
        <f t="shared" si="8"/>
        <v>0.20636363636363636</v>
      </c>
      <c r="E16" s="36">
        <v>24.79</v>
      </c>
      <c r="F16" s="37">
        <f t="shared" si="9"/>
        <v>0.24544554455445544</v>
      </c>
      <c r="G16" s="36">
        <v>83.22</v>
      </c>
      <c r="H16" s="37">
        <f t="shared" si="10"/>
        <v>0.26006249999999997</v>
      </c>
      <c r="I16" s="36">
        <v>657.19</v>
      </c>
      <c r="J16" s="37">
        <f t="shared" si="11"/>
        <v>0.25423210831721471</v>
      </c>
      <c r="L16" s="37">
        <f t="shared" si="12"/>
        <v>0.12434760115035225</v>
      </c>
      <c r="M16" s="37">
        <f t="shared" si="13"/>
        <v>0.33949086261202993</v>
      </c>
      <c r="N16" s="37">
        <f t="shared" si="14"/>
        <v>0.50652018442155233</v>
      </c>
      <c r="O16" s="39">
        <f t="shared" si="15"/>
        <v>0.97035864818393458</v>
      </c>
    </row>
    <row r="17" spans="2:15" s="30" customFormat="1" x14ac:dyDescent="0.3">
      <c r="B17" s="34" t="s">
        <v>158</v>
      </c>
      <c r="C17" s="36">
        <v>18.36</v>
      </c>
      <c r="D17" s="37">
        <f t="shared" si="8"/>
        <v>0.18545454545454546</v>
      </c>
      <c r="E17" s="36">
        <v>21.64</v>
      </c>
      <c r="F17" s="37">
        <f t="shared" si="9"/>
        <v>0.21425742574257425</v>
      </c>
      <c r="G17" s="36">
        <v>87.38</v>
      </c>
      <c r="H17" s="37">
        <f t="shared" si="10"/>
        <v>0.27306249999999999</v>
      </c>
      <c r="I17" s="36">
        <v>623.73</v>
      </c>
      <c r="J17" s="37">
        <f t="shared" si="11"/>
        <v>0.24128820116054159</v>
      </c>
      <c r="L17" s="37">
        <f t="shared" si="12"/>
        <v>0.11774325429272281</v>
      </c>
      <c r="M17" s="37">
        <f t="shared" si="13"/>
        <v>0.31225049300177959</v>
      </c>
      <c r="N17" s="37">
        <f t="shared" si="14"/>
        <v>0.56037067320795853</v>
      </c>
      <c r="O17" s="39">
        <f t="shared" si="15"/>
        <v>0.99036442050246087</v>
      </c>
    </row>
    <row r="18" spans="2:15" s="30" customFormat="1" x14ac:dyDescent="0.3">
      <c r="B18" s="34" t="s">
        <v>159</v>
      </c>
      <c r="C18" s="36">
        <v>34.22</v>
      </c>
      <c r="D18" s="37">
        <f t="shared" si="8"/>
        <v>0.34565656565656566</v>
      </c>
      <c r="E18" s="36">
        <v>24.57</v>
      </c>
      <c r="F18" s="37">
        <f t="shared" si="9"/>
        <v>0.24326732673267326</v>
      </c>
      <c r="G18" s="36">
        <v>81.010000000000005</v>
      </c>
      <c r="H18" s="37">
        <f t="shared" si="10"/>
        <v>0.25315625000000003</v>
      </c>
      <c r="I18" s="36">
        <v>690.06</v>
      </c>
      <c r="J18" s="37">
        <f t="shared" si="11"/>
        <v>0.26694777562862665</v>
      </c>
      <c r="L18" s="37">
        <f t="shared" si="12"/>
        <v>0.19835956293655624</v>
      </c>
      <c r="M18" s="37">
        <f t="shared" si="13"/>
        <v>0.32045039561777239</v>
      </c>
      <c r="N18" s="37">
        <f t="shared" si="14"/>
        <v>0.46958235515752261</v>
      </c>
      <c r="O18" s="39">
        <f t="shared" si="15"/>
        <v>0.98839231371185132</v>
      </c>
    </row>
    <row r="19" spans="2:15" s="30" customFormat="1" x14ac:dyDescent="0.3">
      <c r="B19" s="34" t="s">
        <v>160</v>
      </c>
      <c r="C19" s="36">
        <v>21.31</v>
      </c>
      <c r="D19" s="37">
        <f t="shared" si="8"/>
        <v>0.21525252525252525</v>
      </c>
      <c r="E19" s="36">
        <v>23.39</v>
      </c>
      <c r="F19" s="37">
        <f t="shared" si="9"/>
        <v>0.2315841584158416</v>
      </c>
      <c r="G19" s="36">
        <v>69.27</v>
      </c>
      <c r="H19" s="37">
        <f t="shared" si="10"/>
        <v>0.21646874999999999</v>
      </c>
      <c r="I19" s="36">
        <v>576.70000000000005</v>
      </c>
      <c r="J19" s="37">
        <f t="shared" si="11"/>
        <v>0.2230947775628627</v>
      </c>
      <c r="L19" s="37">
        <f t="shared" si="12"/>
        <v>0.14780648517426737</v>
      </c>
      <c r="M19" s="37">
        <f t="shared" si="13"/>
        <v>0.36502514305531469</v>
      </c>
      <c r="N19" s="37">
        <f t="shared" si="14"/>
        <v>0.48045777700710934</v>
      </c>
      <c r="O19" s="39">
        <f t="shared" si="15"/>
        <v>0.9932894052366914</v>
      </c>
    </row>
    <row r="20" spans="2:15" s="30" customFormat="1" x14ac:dyDescent="0.3">
      <c r="B20" s="34" t="s">
        <v>161</v>
      </c>
      <c r="C20" s="36">
        <v>18.670000000000002</v>
      </c>
      <c r="D20" s="37">
        <f t="shared" si="8"/>
        <v>0.18858585858585861</v>
      </c>
      <c r="E20" s="36">
        <v>22.8</v>
      </c>
      <c r="F20" s="37">
        <f t="shared" si="9"/>
        <v>0.22574257425742575</v>
      </c>
      <c r="G20" s="36">
        <v>64.67</v>
      </c>
      <c r="H20" s="37">
        <f t="shared" si="10"/>
        <v>0.20209375000000002</v>
      </c>
      <c r="I20" s="36">
        <v>544.70000000000005</v>
      </c>
      <c r="J20" s="37">
        <f t="shared" si="11"/>
        <v>0.210715667311412</v>
      </c>
      <c r="L20" s="37">
        <f t="shared" si="12"/>
        <v>0.13710299247292088</v>
      </c>
      <c r="M20" s="37">
        <f t="shared" si="13"/>
        <v>0.3767211308977419</v>
      </c>
      <c r="N20" s="37">
        <f t="shared" si="14"/>
        <v>0.47490361666972641</v>
      </c>
      <c r="O20" s="39">
        <f t="shared" si="15"/>
        <v>0.9887277400403891</v>
      </c>
    </row>
    <row r="21" spans="2:15" s="30" customFormat="1" x14ac:dyDescent="0.3">
      <c r="B21" s="34" t="s">
        <v>162</v>
      </c>
      <c r="C21" s="36">
        <v>26.41</v>
      </c>
      <c r="D21" s="37">
        <f t="shared" si="8"/>
        <v>0.26676767676767676</v>
      </c>
      <c r="E21" s="36">
        <v>22.03</v>
      </c>
      <c r="F21" s="37">
        <f t="shared" si="9"/>
        <v>0.21811881188118812</v>
      </c>
      <c r="G21" s="36">
        <v>85.26</v>
      </c>
      <c r="H21" s="37">
        <f t="shared" si="10"/>
        <v>0.26643749999999999</v>
      </c>
      <c r="I21" s="36">
        <v>649.84</v>
      </c>
      <c r="J21" s="37">
        <f t="shared" si="11"/>
        <v>0.25138878143133464</v>
      </c>
      <c r="L21" s="37">
        <f t="shared" si="12"/>
        <v>0.16256309245352701</v>
      </c>
      <c r="M21" s="37">
        <f t="shared" si="13"/>
        <v>0.30510587221469898</v>
      </c>
      <c r="N21" s="37">
        <f t="shared" si="14"/>
        <v>0.52480610611842915</v>
      </c>
      <c r="O21" s="39">
        <f t="shared" si="15"/>
        <v>0.9924750707866552</v>
      </c>
    </row>
    <row r="22" spans="2:15" s="30" customFormat="1" x14ac:dyDescent="0.3">
      <c r="B22" s="34" t="s">
        <v>163</v>
      </c>
      <c r="C22" s="36">
        <v>18.190000000000001</v>
      </c>
      <c r="D22" s="37">
        <f t="shared" si="8"/>
        <v>0.18373737373737375</v>
      </c>
      <c r="E22" s="36">
        <v>23.57</v>
      </c>
      <c r="F22" s="37">
        <f t="shared" si="9"/>
        <v>0.23336633663366338</v>
      </c>
      <c r="G22" s="36">
        <v>87.09</v>
      </c>
      <c r="H22" s="37">
        <f t="shared" si="10"/>
        <v>0.27215624999999999</v>
      </c>
      <c r="I22" s="36">
        <v>637.27</v>
      </c>
      <c r="J22" s="37">
        <f t="shared" si="11"/>
        <v>0.24652611218568665</v>
      </c>
      <c r="L22" s="37">
        <f t="shared" si="12"/>
        <v>0.11417452571123701</v>
      </c>
      <c r="M22" s="37">
        <f t="shared" si="13"/>
        <v>0.33287303654651873</v>
      </c>
      <c r="N22" s="37">
        <f t="shared" si="14"/>
        <v>0.54664427950476258</v>
      </c>
      <c r="O22" s="39">
        <f t="shared" si="15"/>
        <v>0.99369184176251835</v>
      </c>
    </row>
    <row r="23" spans="2:15" s="30" customFormat="1" x14ac:dyDescent="0.3">
      <c r="B23" s="34" t="s">
        <v>164</v>
      </c>
      <c r="C23" s="36">
        <v>30.91</v>
      </c>
      <c r="D23" s="37">
        <f t="shared" si="0"/>
        <v>0.31222222222222223</v>
      </c>
      <c r="E23" s="36">
        <v>25.24</v>
      </c>
      <c r="F23" s="37">
        <f t="shared" si="1"/>
        <v>0.24990099009900987</v>
      </c>
      <c r="G23" s="36">
        <v>104.45</v>
      </c>
      <c r="H23" s="37">
        <f t="shared" si="2"/>
        <v>0.32640625000000001</v>
      </c>
      <c r="I23" s="36">
        <v>775.26</v>
      </c>
      <c r="J23" s="37">
        <f t="shared" si="3"/>
        <v>0.29990715667311413</v>
      </c>
      <c r="L23" s="37">
        <f t="shared" si="4"/>
        <v>0.1594819802388876</v>
      </c>
      <c r="M23" s="37">
        <f t="shared" si="5"/>
        <v>0.29301137682841888</v>
      </c>
      <c r="N23" s="37">
        <f t="shared" si="6"/>
        <v>0.53891597657560042</v>
      </c>
      <c r="O23" s="39">
        <f t="shared" si="7"/>
        <v>0.99140933364290684</v>
      </c>
    </row>
    <row r="24" spans="2:15" s="30" customFormat="1" x14ac:dyDescent="0.3">
      <c r="B24" s="34" t="s">
        <v>165</v>
      </c>
      <c r="C24" s="36">
        <v>34.020000000000003</v>
      </c>
      <c r="D24" s="37">
        <f t="shared" si="0"/>
        <v>0.34363636363636368</v>
      </c>
      <c r="E24" s="36">
        <v>22.75</v>
      </c>
      <c r="F24" s="37">
        <f t="shared" si="1"/>
        <v>0.22524752475247525</v>
      </c>
      <c r="G24" s="36">
        <v>82.81</v>
      </c>
      <c r="H24" s="37">
        <f t="shared" si="2"/>
        <v>0.25878125000000002</v>
      </c>
      <c r="I24" s="36">
        <v>672.59</v>
      </c>
      <c r="J24" s="37">
        <f t="shared" si="3"/>
        <v>0.26018955512572534</v>
      </c>
      <c r="L24" s="37">
        <f t="shared" si="4"/>
        <v>0.20232236578004431</v>
      </c>
      <c r="M24" s="37">
        <f t="shared" si="5"/>
        <v>0.30442022628941851</v>
      </c>
      <c r="N24" s="37">
        <f t="shared" si="6"/>
        <v>0.49248427719710375</v>
      </c>
      <c r="O24" s="39">
        <f t="shared" si="7"/>
        <v>0.99922686926656656</v>
      </c>
    </row>
    <row r="25" spans="2:15" s="30" customFormat="1" x14ac:dyDescent="0.3">
      <c r="B25" s="34" t="s">
        <v>166</v>
      </c>
      <c r="C25" s="36">
        <v>21.07</v>
      </c>
      <c r="D25" s="37">
        <f t="shared" si="0"/>
        <v>0.21282828282828284</v>
      </c>
      <c r="E25" s="36">
        <v>24.72</v>
      </c>
      <c r="F25" s="37">
        <f t="shared" si="1"/>
        <v>0.24475247524752475</v>
      </c>
      <c r="G25" s="36">
        <v>82.33</v>
      </c>
      <c r="H25" s="37">
        <f t="shared" si="2"/>
        <v>0.25728125000000002</v>
      </c>
      <c r="I25" s="36">
        <v>641.83000000000004</v>
      </c>
      <c r="J25" s="37">
        <f t="shared" si="3"/>
        <v>0.2482901353965184</v>
      </c>
      <c r="L25" s="37">
        <f t="shared" si="4"/>
        <v>0.13131202966517613</v>
      </c>
      <c r="M25" s="37">
        <f t="shared" si="5"/>
        <v>0.34663384385273355</v>
      </c>
      <c r="N25" s="37">
        <f t="shared" si="6"/>
        <v>0.51309536793231847</v>
      </c>
      <c r="O25" s="39">
        <f t="shared" si="7"/>
        <v>0.99104124145022809</v>
      </c>
    </row>
    <row r="26" spans="2:15" s="30" customFormat="1" x14ac:dyDescent="0.3">
      <c r="B26" s="34" t="s">
        <v>167</v>
      </c>
      <c r="C26" s="38">
        <v>21.76</v>
      </c>
      <c r="D26" s="37">
        <f t="shared" si="0"/>
        <v>0.21979797979797983</v>
      </c>
      <c r="E26" s="36">
        <v>21.58</v>
      </c>
      <c r="F26" s="37">
        <f t="shared" si="1"/>
        <v>0.21366336633663366</v>
      </c>
      <c r="G26" s="36">
        <v>83.91</v>
      </c>
      <c r="H26" s="37">
        <f t="shared" si="2"/>
        <v>0.26221875</v>
      </c>
      <c r="I26" s="36">
        <v>636.11</v>
      </c>
      <c r="J26" s="37">
        <f t="shared" si="3"/>
        <v>0.24607736943907157</v>
      </c>
      <c r="L26" s="37">
        <f t="shared" si="4"/>
        <v>0.13683168005533636</v>
      </c>
      <c r="M26" s="37">
        <f t="shared" si="5"/>
        <v>0.30532455078524151</v>
      </c>
      <c r="N26" s="37">
        <f t="shared" si="6"/>
        <v>0.52764458977220918</v>
      </c>
      <c r="O26" s="39">
        <f t="shared" si="7"/>
        <v>0.96980082061278705</v>
      </c>
    </row>
    <row r="27" spans="2:15" s="44" customFormat="1" x14ac:dyDescent="0.3">
      <c r="B27" s="40" t="s">
        <v>155</v>
      </c>
      <c r="C27" s="41">
        <v>23.91</v>
      </c>
      <c r="D27" s="42">
        <f>SUM(D7:D26)/20</f>
        <v>0.24153030303030304</v>
      </c>
      <c r="E27" s="41">
        <v>23.85</v>
      </c>
      <c r="F27" s="43">
        <f>SUM(F7:F26)/20</f>
        <v>0.23616831683168321</v>
      </c>
      <c r="G27" s="41">
        <v>81.52</v>
      </c>
      <c r="H27" s="42">
        <f>SUM(H7:H26)/20</f>
        <v>0.25474843749999998</v>
      </c>
      <c r="I27" s="41">
        <v>643.29999999999995</v>
      </c>
      <c r="J27" s="42">
        <f>SUM(J7:J26)/20</f>
        <v>0.24885686653771763</v>
      </c>
      <c r="L27" s="42">
        <f t="shared" si="4"/>
        <v>0.14867091559148143</v>
      </c>
      <c r="M27" s="42">
        <f t="shared" si="5"/>
        <v>0.33367013834913728</v>
      </c>
      <c r="N27" s="42">
        <f t="shared" si="6"/>
        <v>0.50688636716928337</v>
      </c>
      <c r="O27" s="45">
        <f t="shared" si="7"/>
        <v>0.98922742110990214</v>
      </c>
    </row>
    <row r="28" spans="2:15" s="30" customFormat="1" ht="35.25" customHeight="1" x14ac:dyDescent="0.25">
      <c r="B28" s="343" t="s">
        <v>156</v>
      </c>
      <c r="C28" s="343"/>
      <c r="D28" s="343"/>
      <c r="E28" s="343"/>
      <c r="F28" s="343"/>
      <c r="G28" s="343"/>
      <c r="H28" s="343"/>
      <c r="I28" s="343"/>
      <c r="J28" s="343"/>
      <c r="L28" s="86">
        <v>15</v>
      </c>
      <c r="M28" s="86">
        <v>35</v>
      </c>
      <c r="N28" s="86">
        <v>50</v>
      </c>
      <c r="O28" s="86">
        <f>SUM(L28:N28)</f>
        <v>100</v>
      </c>
    </row>
    <row r="29" spans="2:15" s="30" customFormat="1" x14ac:dyDescent="0.25">
      <c r="B29" s="34"/>
      <c r="C29" s="34" t="s">
        <v>142</v>
      </c>
      <c r="D29" s="35" t="s">
        <v>143</v>
      </c>
      <c r="E29" s="34" t="s">
        <v>142</v>
      </c>
      <c r="F29" s="35" t="s">
        <v>143</v>
      </c>
      <c r="G29" s="34" t="s">
        <v>142</v>
      </c>
      <c r="H29" s="35" t="s">
        <v>143</v>
      </c>
      <c r="I29" s="34" t="s">
        <v>142</v>
      </c>
      <c r="J29" s="35" t="s">
        <v>143</v>
      </c>
      <c r="L29" s="37"/>
      <c r="M29" s="37"/>
      <c r="N29" s="37"/>
      <c r="O29" s="39"/>
    </row>
    <row r="30" spans="2:15" s="30" customFormat="1" x14ac:dyDescent="0.3">
      <c r="B30" s="34" t="s">
        <v>145</v>
      </c>
      <c r="C30" s="36">
        <v>33.36</v>
      </c>
      <c r="D30" s="37">
        <f t="shared" ref="D30:D49" si="16">C30/$C$4</f>
        <v>0.33696969696969697</v>
      </c>
      <c r="E30" s="36">
        <v>34.799999999999997</v>
      </c>
      <c r="F30" s="37">
        <f t="shared" ref="F30:F49" si="17">E30/$E$4</f>
        <v>0.34455445544554453</v>
      </c>
      <c r="G30" s="36">
        <v>110.14</v>
      </c>
      <c r="H30" s="37">
        <f t="shared" ref="H30:H49" si="18">G30/$G$4</f>
        <v>0.34418749999999998</v>
      </c>
      <c r="I30" s="38">
        <v>892.35</v>
      </c>
      <c r="J30" s="37">
        <f t="shared" ref="J30:J49" si="19">I30/$I$4</f>
        <v>0.34520309477756289</v>
      </c>
      <c r="L30" s="37">
        <f t="shared" ref="L30:L50" si="20">C30*4/I30</f>
        <v>0.14953773743486298</v>
      </c>
      <c r="M30" s="37">
        <f t="shared" ref="M30:M50" si="21">E30*9/I30</f>
        <v>0.35098335854765506</v>
      </c>
      <c r="N30" s="37">
        <f t="shared" ref="N30:N50" si="22">G30*4/I30</f>
        <v>0.49370762593152911</v>
      </c>
      <c r="O30" s="39">
        <f t="shared" ref="O30:O50" si="23">SUM(L30:N30)</f>
        <v>0.9942287219140471</v>
      </c>
    </row>
    <row r="31" spans="2:15" s="30" customFormat="1" x14ac:dyDescent="0.3">
      <c r="B31" s="34" t="s">
        <v>146</v>
      </c>
      <c r="C31" s="36">
        <v>35.29</v>
      </c>
      <c r="D31" s="37">
        <f t="shared" si="16"/>
        <v>0.35646464646464643</v>
      </c>
      <c r="E31" s="36">
        <v>31.64</v>
      </c>
      <c r="F31" s="37">
        <f t="shared" si="17"/>
        <v>0.31326732673267327</v>
      </c>
      <c r="G31" s="36">
        <v>118.19</v>
      </c>
      <c r="H31" s="37">
        <f t="shared" si="18"/>
        <v>0.36934374999999997</v>
      </c>
      <c r="I31" s="36">
        <v>906.37</v>
      </c>
      <c r="J31" s="37">
        <f t="shared" si="19"/>
        <v>0.3506266924564797</v>
      </c>
      <c r="L31" s="37">
        <f t="shared" si="20"/>
        <v>0.15574213621368757</v>
      </c>
      <c r="M31" s="37">
        <f t="shared" si="21"/>
        <v>0.31417632975495657</v>
      </c>
      <c r="N31" s="37">
        <f t="shared" si="22"/>
        <v>0.52159714024074055</v>
      </c>
      <c r="O31" s="39">
        <f t="shared" si="23"/>
        <v>0.99151560620938473</v>
      </c>
    </row>
    <row r="32" spans="2:15" s="30" customFormat="1" x14ac:dyDescent="0.3">
      <c r="B32" s="34" t="s">
        <v>147</v>
      </c>
      <c r="C32" s="36">
        <v>35.51</v>
      </c>
      <c r="D32" s="37">
        <f t="shared" ref="D32:D40" si="24">C32/$C$4</f>
        <v>0.35868686868686867</v>
      </c>
      <c r="E32" s="36">
        <v>36.68</v>
      </c>
      <c r="F32" s="37">
        <f t="shared" ref="F32:F40" si="25">E32/$E$4</f>
        <v>0.36316831683168316</v>
      </c>
      <c r="G32" s="36">
        <v>115.35</v>
      </c>
      <c r="H32" s="37">
        <f t="shared" ref="H32:H40" si="26">G32/$G$4</f>
        <v>0.36046875</v>
      </c>
      <c r="I32" s="36">
        <v>938.36</v>
      </c>
      <c r="J32" s="37">
        <f t="shared" ref="J32:J40" si="27">I32/$I$4</f>
        <v>0.36300193423597682</v>
      </c>
      <c r="L32" s="37">
        <f t="shared" ref="L32:L40" si="28">C32*4/I32</f>
        <v>0.1513704761498785</v>
      </c>
      <c r="M32" s="37">
        <f t="shared" ref="M32:M40" si="29">E32*9/I32</f>
        <v>0.35180527729229721</v>
      </c>
      <c r="N32" s="37">
        <f t="shared" ref="N32:N40" si="30">G32*4/I32</f>
        <v>0.49170893899995732</v>
      </c>
      <c r="O32" s="39">
        <f t="shared" ref="O32:O40" si="31">SUM(L32:N32)</f>
        <v>0.99488469244213307</v>
      </c>
    </row>
    <row r="33" spans="2:15" s="30" customFormat="1" x14ac:dyDescent="0.3">
      <c r="B33" s="34" t="s">
        <v>148</v>
      </c>
      <c r="C33" s="36">
        <v>32.450000000000003</v>
      </c>
      <c r="D33" s="37">
        <f t="shared" si="24"/>
        <v>0.32777777777777778</v>
      </c>
      <c r="E33" s="36">
        <v>27.86</v>
      </c>
      <c r="F33" s="37">
        <f t="shared" si="25"/>
        <v>0.27584158415841581</v>
      </c>
      <c r="G33" s="36">
        <v>110.84</v>
      </c>
      <c r="H33" s="37">
        <f t="shared" si="26"/>
        <v>0.34637499999999999</v>
      </c>
      <c r="I33" s="36">
        <v>832.84</v>
      </c>
      <c r="J33" s="37">
        <f t="shared" si="27"/>
        <v>0.32218181818181818</v>
      </c>
      <c r="L33" s="37">
        <f t="shared" si="28"/>
        <v>0.15585226454060805</v>
      </c>
      <c r="M33" s="37">
        <f t="shared" si="29"/>
        <v>0.30106623120887566</v>
      </c>
      <c r="N33" s="37">
        <f t="shared" si="30"/>
        <v>0.53234714951251139</v>
      </c>
      <c r="O33" s="39">
        <f t="shared" si="31"/>
        <v>0.98926564526199512</v>
      </c>
    </row>
    <row r="34" spans="2:15" s="30" customFormat="1" x14ac:dyDescent="0.3">
      <c r="B34" s="34" t="s">
        <v>149</v>
      </c>
      <c r="C34" s="36">
        <v>34.93</v>
      </c>
      <c r="D34" s="37">
        <f t="shared" si="24"/>
        <v>0.35282828282828282</v>
      </c>
      <c r="E34" s="36">
        <v>32.159999999999997</v>
      </c>
      <c r="F34" s="37">
        <f t="shared" si="25"/>
        <v>0.31841584158415837</v>
      </c>
      <c r="G34" s="36">
        <v>102.74</v>
      </c>
      <c r="H34" s="37">
        <f t="shared" si="26"/>
        <v>0.32106249999999997</v>
      </c>
      <c r="I34" s="36">
        <v>845.35</v>
      </c>
      <c r="J34" s="37">
        <f t="shared" si="27"/>
        <v>0.3270212765957447</v>
      </c>
      <c r="L34" s="37">
        <f t="shared" si="28"/>
        <v>0.16528065298397113</v>
      </c>
      <c r="M34" s="37">
        <f t="shared" si="29"/>
        <v>0.34239072573490265</v>
      </c>
      <c r="N34" s="37">
        <f t="shared" si="30"/>
        <v>0.48614183474300582</v>
      </c>
      <c r="O34" s="39">
        <f t="shared" si="31"/>
        <v>0.99381321346187956</v>
      </c>
    </row>
    <row r="35" spans="2:15" s="30" customFormat="1" x14ac:dyDescent="0.3">
      <c r="B35" s="34" t="s">
        <v>150</v>
      </c>
      <c r="C35" s="36">
        <v>39.200000000000003</v>
      </c>
      <c r="D35" s="37">
        <f t="shared" si="24"/>
        <v>0.39595959595959601</v>
      </c>
      <c r="E35" s="36">
        <v>32.33</v>
      </c>
      <c r="F35" s="37">
        <f t="shared" si="25"/>
        <v>0.32009900990099011</v>
      </c>
      <c r="G35" s="36">
        <v>124.65</v>
      </c>
      <c r="H35" s="37">
        <f t="shared" si="26"/>
        <v>0.38953125</v>
      </c>
      <c r="I35" s="36">
        <v>951.84</v>
      </c>
      <c r="J35" s="37">
        <f t="shared" si="27"/>
        <v>0.36821663442940039</v>
      </c>
      <c r="L35" s="37">
        <f t="shared" si="28"/>
        <v>0.16473356866700287</v>
      </c>
      <c r="M35" s="37">
        <f t="shared" si="29"/>
        <v>0.30569213313161869</v>
      </c>
      <c r="N35" s="37">
        <f t="shared" si="30"/>
        <v>0.52382753403933435</v>
      </c>
      <c r="O35" s="39">
        <f t="shared" si="31"/>
        <v>0.99425323583795588</v>
      </c>
    </row>
    <row r="36" spans="2:15" s="30" customFormat="1" x14ac:dyDescent="0.3">
      <c r="B36" s="34" t="s">
        <v>151</v>
      </c>
      <c r="C36" s="36">
        <v>36.56</v>
      </c>
      <c r="D36" s="37">
        <f t="shared" si="24"/>
        <v>0.36929292929292934</v>
      </c>
      <c r="E36" s="36">
        <v>28.47</v>
      </c>
      <c r="F36" s="37">
        <f t="shared" si="25"/>
        <v>0.28188118811881185</v>
      </c>
      <c r="G36" s="36">
        <v>119.16</v>
      </c>
      <c r="H36" s="37">
        <f t="shared" si="26"/>
        <v>0.37237500000000001</v>
      </c>
      <c r="I36" s="36">
        <v>883.38</v>
      </c>
      <c r="J36" s="37">
        <f t="shared" si="27"/>
        <v>0.34173307543520309</v>
      </c>
      <c r="L36" s="37">
        <f t="shared" si="28"/>
        <v>0.16554597115624081</v>
      </c>
      <c r="M36" s="37">
        <f t="shared" si="29"/>
        <v>0.29005637438022147</v>
      </c>
      <c r="N36" s="37">
        <f t="shared" si="30"/>
        <v>0.53956394756503434</v>
      </c>
      <c r="O36" s="39">
        <f t="shared" si="31"/>
        <v>0.99516629310149662</v>
      </c>
    </row>
    <row r="37" spans="2:15" s="30" customFormat="1" x14ac:dyDescent="0.3">
      <c r="B37" s="34" t="s">
        <v>152</v>
      </c>
      <c r="C37" s="36">
        <v>30.51</v>
      </c>
      <c r="D37" s="37">
        <f t="shared" si="24"/>
        <v>0.30818181818181822</v>
      </c>
      <c r="E37" s="36">
        <v>26.89</v>
      </c>
      <c r="F37" s="37">
        <f t="shared" si="25"/>
        <v>0.26623762376237625</v>
      </c>
      <c r="G37" s="36">
        <v>107.43</v>
      </c>
      <c r="H37" s="37">
        <f t="shared" si="26"/>
        <v>0.33571875000000001</v>
      </c>
      <c r="I37" s="36">
        <v>796.39</v>
      </c>
      <c r="J37" s="37">
        <f t="shared" si="27"/>
        <v>0.30808123791102515</v>
      </c>
      <c r="L37" s="37">
        <f t="shared" si="28"/>
        <v>0.15324150227903416</v>
      </c>
      <c r="M37" s="37">
        <f t="shared" si="29"/>
        <v>0.30388377553711121</v>
      </c>
      <c r="N37" s="37">
        <f t="shared" si="30"/>
        <v>0.53958487675636313</v>
      </c>
      <c r="O37" s="39">
        <f t="shared" si="31"/>
        <v>0.99671015457250856</v>
      </c>
    </row>
    <row r="38" spans="2:15" s="30" customFormat="1" x14ac:dyDescent="0.3">
      <c r="B38" s="34" t="s">
        <v>153</v>
      </c>
      <c r="C38" s="36">
        <v>33.72</v>
      </c>
      <c r="D38" s="37">
        <f t="shared" si="24"/>
        <v>0.34060606060606058</v>
      </c>
      <c r="E38" s="36">
        <v>34.28</v>
      </c>
      <c r="F38" s="37">
        <f t="shared" si="25"/>
        <v>0.33940594059405943</v>
      </c>
      <c r="G38" s="36">
        <v>108.69</v>
      </c>
      <c r="H38" s="37">
        <f t="shared" si="26"/>
        <v>0.33965624999999999</v>
      </c>
      <c r="I38" s="36">
        <v>883.17</v>
      </c>
      <c r="J38" s="37">
        <f t="shared" si="27"/>
        <v>0.34165183752417794</v>
      </c>
      <c r="L38" s="37">
        <f t="shared" si="28"/>
        <v>0.15272257889194607</v>
      </c>
      <c r="M38" s="37">
        <f t="shared" si="29"/>
        <v>0.34933251808825028</v>
      </c>
      <c r="N38" s="37">
        <f t="shared" si="30"/>
        <v>0.49227215598355922</v>
      </c>
      <c r="O38" s="39">
        <f t="shared" si="31"/>
        <v>0.99432725296375557</v>
      </c>
    </row>
    <row r="39" spans="2:15" s="30" customFormat="1" x14ac:dyDescent="0.3">
      <c r="B39" s="34" t="s">
        <v>154</v>
      </c>
      <c r="C39" s="36">
        <v>33.270000000000003</v>
      </c>
      <c r="D39" s="37">
        <f t="shared" si="24"/>
        <v>0.33606060606060612</v>
      </c>
      <c r="E39" s="36">
        <v>33.78</v>
      </c>
      <c r="F39" s="37">
        <f t="shared" si="25"/>
        <v>0.33445544554455447</v>
      </c>
      <c r="G39" s="36">
        <v>93.59</v>
      </c>
      <c r="H39" s="37">
        <f t="shared" si="26"/>
        <v>0.29246875</v>
      </c>
      <c r="I39" s="36">
        <v>815.37</v>
      </c>
      <c r="J39" s="37">
        <f t="shared" si="27"/>
        <v>0.31542359767891681</v>
      </c>
      <c r="L39" s="37">
        <f t="shared" si="28"/>
        <v>0.16321424629309395</v>
      </c>
      <c r="M39" s="37">
        <f t="shared" si="29"/>
        <v>0.37286140034585524</v>
      </c>
      <c r="N39" s="37">
        <f t="shared" si="30"/>
        <v>0.45912898438745603</v>
      </c>
      <c r="O39" s="39">
        <f t="shared" si="31"/>
        <v>0.99520463102640511</v>
      </c>
    </row>
    <row r="40" spans="2:15" s="30" customFormat="1" x14ac:dyDescent="0.3">
      <c r="B40" s="34" t="s">
        <v>158</v>
      </c>
      <c r="C40" s="36">
        <v>33.020000000000003</v>
      </c>
      <c r="D40" s="37">
        <f t="shared" si="24"/>
        <v>0.33353535353535357</v>
      </c>
      <c r="E40" s="36">
        <v>34.08</v>
      </c>
      <c r="F40" s="37">
        <f t="shared" si="25"/>
        <v>0.33742574257425739</v>
      </c>
      <c r="G40" s="36">
        <v>112.82</v>
      </c>
      <c r="H40" s="37">
        <f t="shared" si="26"/>
        <v>0.3525625</v>
      </c>
      <c r="I40" s="36">
        <v>894.81</v>
      </c>
      <c r="J40" s="37">
        <f t="shared" si="27"/>
        <v>0.34615473887814313</v>
      </c>
      <c r="L40" s="37">
        <f t="shared" si="28"/>
        <v>0.14760675450654331</v>
      </c>
      <c r="M40" s="37">
        <f t="shared" si="29"/>
        <v>0.3427766788480236</v>
      </c>
      <c r="N40" s="37">
        <f t="shared" si="30"/>
        <v>0.50433052826857094</v>
      </c>
      <c r="O40" s="39">
        <f t="shared" si="31"/>
        <v>0.99471396162313785</v>
      </c>
    </row>
    <row r="41" spans="2:15" s="30" customFormat="1" x14ac:dyDescent="0.3">
      <c r="B41" s="34" t="s">
        <v>159</v>
      </c>
      <c r="C41" s="36">
        <v>32.36</v>
      </c>
      <c r="D41" s="37">
        <f t="shared" si="16"/>
        <v>0.32686868686868686</v>
      </c>
      <c r="E41" s="36">
        <v>35.270000000000003</v>
      </c>
      <c r="F41" s="37">
        <f t="shared" si="17"/>
        <v>0.34920792079207924</v>
      </c>
      <c r="G41" s="36">
        <v>98.51</v>
      </c>
      <c r="H41" s="37">
        <f t="shared" si="18"/>
        <v>0.30784375000000003</v>
      </c>
      <c r="I41" s="36">
        <v>841.88</v>
      </c>
      <c r="J41" s="37">
        <f t="shared" si="19"/>
        <v>0.32567891682785299</v>
      </c>
      <c r="L41" s="37">
        <f t="shared" si="20"/>
        <v>0.15375112842685418</v>
      </c>
      <c r="M41" s="37">
        <f t="shared" si="21"/>
        <v>0.37704898560364897</v>
      </c>
      <c r="N41" s="37">
        <f t="shared" si="22"/>
        <v>0.46804770276048846</v>
      </c>
      <c r="O41" s="39">
        <f t="shared" si="23"/>
        <v>0.99884781679099166</v>
      </c>
    </row>
    <row r="42" spans="2:15" s="30" customFormat="1" x14ac:dyDescent="0.3">
      <c r="B42" s="34" t="s">
        <v>160</v>
      </c>
      <c r="C42" s="36">
        <v>29.76</v>
      </c>
      <c r="D42" s="37">
        <f t="shared" si="16"/>
        <v>0.3006060606060606</v>
      </c>
      <c r="E42" s="36">
        <v>35.58</v>
      </c>
      <c r="F42" s="37">
        <f t="shared" si="17"/>
        <v>0.35227722772277226</v>
      </c>
      <c r="G42" s="36">
        <v>131.25</v>
      </c>
      <c r="H42" s="37">
        <f t="shared" si="18"/>
        <v>0.41015625</v>
      </c>
      <c r="I42" s="38">
        <v>963.81</v>
      </c>
      <c r="J42" s="37">
        <f t="shared" si="19"/>
        <v>0.37284719535783362</v>
      </c>
      <c r="L42" s="37">
        <f t="shared" si="20"/>
        <v>0.12350982040028638</v>
      </c>
      <c r="M42" s="37">
        <f t="shared" si="21"/>
        <v>0.3322439069941171</v>
      </c>
      <c r="N42" s="37">
        <f t="shared" si="22"/>
        <v>0.54471316960811778</v>
      </c>
      <c r="O42" s="39">
        <f t="shared" si="23"/>
        <v>1.0004668970025212</v>
      </c>
    </row>
    <row r="43" spans="2:15" s="30" customFormat="1" x14ac:dyDescent="0.3">
      <c r="B43" s="34" t="s">
        <v>161</v>
      </c>
      <c r="C43" s="36">
        <v>34.83</v>
      </c>
      <c r="D43" s="37">
        <f t="shared" si="16"/>
        <v>0.35181818181818181</v>
      </c>
      <c r="E43" s="36">
        <v>33.590000000000003</v>
      </c>
      <c r="F43" s="37">
        <f t="shared" si="17"/>
        <v>0.33257425742574259</v>
      </c>
      <c r="G43" s="36">
        <v>113.18</v>
      </c>
      <c r="H43" s="37">
        <f t="shared" si="18"/>
        <v>0.35368750000000004</v>
      </c>
      <c r="I43" s="36">
        <v>910.54</v>
      </c>
      <c r="J43" s="37">
        <f t="shared" si="19"/>
        <v>0.35223984526112184</v>
      </c>
      <c r="L43" s="37">
        <f t="shared" si="20"/>
        <v>0.15300810508050167</v>
      </c>
      <c r="M43" s="37">
        <f t="shared" si="21"/>
        <v>0.33201177323346592</v>
      </c>
      <c r="N43" s="37">
        <f t="shared" si="22"/>
        <v>0.49719946405429749</v>
      </c>
      <c r="O43" s="39">
        <f t="shared" si="23"/>
        <v>0.98221934236826502</v>
      </c>
    </row>
    <row r="44" spans="2:15" s="30" customFormat="1" x14ac:dyDescent="0.3">
      <c r="B44" s="34" t="s">
        <v>162</v>
      </c>
      <c r="C44" s="36">
        <v>30.87</v>
      </c>
      <c r="D44" s="37">
        <f t="shared" si="16"/>
        <v>0.31181818181818183</v>
      </c>
      <c r="E44" s="36">
        <v>32.979999999999997</v>
      </c>
      <c r="F44" s="37">
        <f t="shared" si="17"/>
        <v>0.32653465346534649</v>
      </c>
      <c r="G44" s="36">
        <v>104.96</v>
      </c>
      <c r="H44" s="37">
        <f t="shared" si="18"/>
        <v>0.32799999999999996</v>
      </c>
      <c r="I44" s="36">
        <v>837.17</v>
      </c>
      <c r="J44" s="37">
        <f t="shared" si="19"/>
        <v>0.32385686653771756</v>
      </c>
      <c r="L44" s="37">
        <f t="shared" ref="L44:L46" si="32">C44*4/I44</f>
        <v>0.14749692416116203</v>
      </c>
      <c r="M44" s="37">
        <f t="shared" ref="M44:M46" si="33">E44*9/I44</f>
        <v>0.35455164422996527</v>
      </c>
      <c r="N44" s="37">
        <f t="shared" ref="N44:N46" si="34">G44*4/I44</f>
        <v>0.50149909815210769</v>
      </c>
      <c r="O44" s="39">
        <f t="shared" ref="O44:O46" si="35">SUM(L44:N44)</f>
        <v>1.003547666543235</v>
      </c>
    </row>
    <row r="45" spans="2:15" s="30" customFormat="1" x14ac:dyDescent="0.3">
      <c r="B45" s="34" t="s">
        <v>163</v>
      </c>
      <c r="C45" s="36">
        <v>34.72</v>
      </c>
      <c r="D45" s="37">
        <f t="shared" si="16"/>
        <v>0.35070707070707069</v>
      </c>
      <c r="E45" s="36">
        <v>28.95</v>
      </c>
      <c r="F45" s="37">
        <f t="shared" si="17"/>
        <v>0.28663366336633661</v>
      </c>
      <c r="G45" s="36">
        <v>109.91</v>
      </c>
      <c r="H45" s="37">
        <f t="shared" si="18"/>
        <v>0.34346874999999999</v>
      </c>
      <c r="I45" s="36">
        <v>846.43</v>
      </c>
      <c r="J45" s="37">
        <f t="shared" si="19"/>
        <v>0.32743907156673113</v>
      </c>
      <c r="L45" s="37">
        <f t="shared" si="32"/>
        <v>0.16407736020698699</v>
      </c>
      <c r="M45" s="37">
        <f t="shared" si="33"/>
        <v>0.30782226527887718</v>
      </c>
      <c r="N45" s="37">
        <f t="shared" si="34"/>
        <v>0.51940503054003284</v>
      </c>
      <c r="O45" s="39">
        <f t="shared" si="35"/>
        <v>0.99130465602589701</v>
      </c>
    </row>
    <row r="46" spans="2:15" s="30" customFormat="1" x14ac:dyDescent="0.3">
      <c r="B46" s="34" t="s">
        <v>164</v>
      </c>
      <c r="C46" s="36">
        <v>36.979999999999997</v>
      </c>
      <c r="D46" s="37">
        <f t="shared" si="16"/>
        <v>0.3735353535353535</v>
      </c>
      <c r="E46" s="36">
        <v>32.200000000000003</v>
      </c>
      <c r="F46" s="37">
        <f t="shared" si="17"/>
        <v>0.31881188118811882</v>
      </c>
      <c r="G46" s="36">
        <v>103.88</v>
      </c>
      <c r="H46" s="37">
        <f t="shared" si="18"/>
        <v>0.324625</v>
      </c>
      <c r="I46" s="36">
        <v>859.11</v>
      </c>
      <c r="J46" s="37">
        <f t="shared" si="19"/>
        <v>0.3323442940038685</v>
      </c>
      <c r="L46" s="37">
        <f t="shared" si="32"/>
        <v>0.17217818440013499</v>
      </c>
      <c r="M46" s="37">
        <f t="shared" si="33"/>
        <v>0.3373258372036177</v>
      </c>
      <c r="N46" s="37">
        <f t="shared" si="34"/>
        <v>0.48366332600016293</v>
      </c>
      <c r="O46" s="39">
        <f t="shared" si="35"/>
        <v>0.99316734760391567</v>
      </c>
    </row>
    <row r="47" spans="2:15" s="30" customFormat="1" x14ac:dyDescent="0.3">
      <c r="B47" s="34" t="s">
        <v>165</v>
      </c>
      <c r="C47" s="36">
        <v>27.92</v>
      </c>
      <c r="D47" s="37">
        <f t="shared" si="16"/>
        <v>0.28202020202020206</v>
      </c>
      <c r="E47" s="36">
        <v>33.380000000000003</v>
      </c>
      <c r="F47" s="37">
        <f t="shared" si="17"/>
        <v>0.33049504950495051</v>
      </c>
      <c r="G47" s="36">
        <v>121.09</v>
      </c>
      <c r="H47" s="37">
        <f t="shared" si="18"/>
        <v>0.37840625</v>
      </c>
      <c r="I47" s="36">
        <v>903.27</v>
      </c>
      <c r="J47" s="37">
        <f t="shared" si="19"/>
        <v>0.34942746615087039</v>
      </c>
      <c r="L47" s="37">
        <f t="shared" si="20"/>
        <v>0.12363966477354502</v>
      </c>
      <c r="M47" s="37">
        <f t="shared" si="21"/>
        <v>0.33259158391178723</v>
      </c>
      <c r="N47" s="37">
        <f t="shared" si="22"/>
        <v>0.53622947734342996</v>
      </c>
      <c r="O47" s="39">
        <f t="shared" si="23"/>
        <v>0.99246072602876223</v>
      </c>
    </row>
    <row r="48" spans="2:15" s="30" customFormat="1" x14ac:dyDescent="0.3">
      <c r="B48" s="34" t="s">
        <v>166</v>
      </c>
      <c r="C48" s="38">
        <v>33.86</v>
      </c>
      <c r="D48" s="37">
        <f t="shared" si="16"/>
        <v>0.342020202020202</v>
      </c>
      <c r="E48" s="36">
        <v>29.62</v>
      </c>
      <c r="F48" s="37">
        <f t="shared" si="17"/>
        <v>0.29326732673267325</v>
      </c>
      <c r="G48" s="36">
        <v>106.37</v>
      </c>
      <c r="H48" s="37">
        <f t="shared" si="18"/>
        <v>0.33240625000000001</v>
      </c>
      <c r="I48" s="36">
        <v>827.17</v>
      </c>
      <c r="J48" s="37">
        <f t="shared" si="19"/>
        <v>0.31998839458413925</v>
      </c>
      <c r="L48" s="37">
        <f t="shared" si="20"/>
        <v>0.16373901374566294</v>
      </c>
      <c r="M48" s="37">
        <f t="shared" si="21"/>
        <v>0.32227957977199367</v>
      </c>
      <c r="N48" s="37">
        <f t="shared" si="22"/>
        <v>0.51438035712126895</v>
      </c>
      <c r="O48" s="39">
        <f t="shared" si="23"/>
        <v>1.0003989506389255</v>
      </c>
    </row>
    <row r="49" spans="1:1025" s="30" customFormat="1" x14ac:dyDescent="0.3">
      <c r="B49" s="34" t="s">
        <v>167</v>
      </c>
      <c r="C49" s="36">
        <v>37.57</v>
      </c>
      <c r="D49" s="37">
        <f t="shared" si="16"/>
        <v>0.3794949494949495</v>
      </c>
      <c r="E49" s="36">
        <v>29.07</v>
      </c>
      <c r="F49" s="37">
        <f t="shared" si="17"/>
        <v>0.2878217821782178</v>
      </c>
      <c r="G49" s="36">
        <v>88.72</v>
      </c>
      <c r="H49" s="37">
        <f t="shared" si="18"/>
        <v>0.27725</v>
      </c>
      <c r="I49" s="36">
        <v>774</v>
      </c>
      <c r="J49" s="37">
        <f t="shared" si="19"/>
        <v>0.29941972920696325</v>
      </c>
      <c r="L49" s="37">
        <f t="shared" si="20"/>
        <v>0.19416020671834625</v>
      </c>
      <c r="M49" s="37">
        <f t="shared" si="21"/>
        <v>0.33802325581395348</v>
      </c>
      <c r="N49" s="37">
        <f t="shared" si="22"/>
        <v>0.45850129198966405</v>
      </c>
      <c r="O49" s="39">
        <f t="shared" si="23"/>
        <v>0.99068475452196381</v>
      </c>
    </row>
    <row r="50" spans="1:1025" s="44" customFormat="1" x14ac:dyDescent="0.3">
      <c r="B50" s="40" t="s">
        <v>155</v>
      </c>
      <c r="C50" s="41">
        <v>33.83</v>
      </c>
      <c r="D50" s="42">
        <f>SUM(D30:D49)/20</f>
        <v>0.34176262626262621</v>
      </c>
      <c r="E50" s="41">
        <v>32.18</v>
      </c>
      <c r="F50" s="42">
        <f>SUM(F30:F49)/20</f>
        <v>0.31861881188118801</v>
      </c>
      <c r="G50" s="41">
        <v>110.07</v>
      </c>
      <c r="H50" s="42">
        <f>SUM(H30:H49)/20</f>
        <v>0.34397968750000008</v>
      </c>
      <c r="I50" s="41">
        <v>870.18</v>
      </c>
      <c r="J50" s="42">
        <f>SUM(J30:J49)/20</f>
        <v>0.33662688588007733</v>
      </c>
      <c r="L50" s="42">
        <f t="shared" si="20"/>
        <v>0.15550805580454619</v>
      </c>
      <c r="M50" s="42">
        <f t="shared" si="21"/>
        <v>0.33282769082258845</v>
      </c>
      <c r="N50" s="42">
        <f t="shared" si="22"/>
        <v>0.50596428325174103</v>
      </c>
      <c r="O50" s="45">
        <f t="shared" si="23"/>
        <v>0.99430002987887567</v>
      </c>
    </row>
    <row r="51" spans="1:1025" ht="42.75" customHeight="1" x14ac:dyDescent="0.25">
      <c r="A51"/>
      <c r="B51" s="343" t="s">
        <v>157</v>
      </c>
      <c r="C51" s="343"/>
      <c r="D51" s="343"/>
      <c r="E51" s="343"/>
      <c r="F51" s="343"/>
      <c r="G51" s="343"/>
      <c r="H51" s="343"/>
      <c r="I51" s="343"/>
      <c r="J51" s="343"/>
      <c r="L51" s="86">
        <v>15</v>
      </c>
      <c r="M51" s="86">
        <v>35</v>
      </c>
      <c r="N51" s="86">
        <v>50</v>
      </c>
      <c r="O51" s="86">
        <f>SUM(L51:N51)</f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x14ac:dyDescent="0.25">
      <c r="A52"/>
      <c r="B52" s="34"/>
      <c r="C52" s="34" t="s">
        <v>142</v>
      </c>
      <c r="D52" s="35" t="s">
        <v>143</v>
      </c>
      <c r="E52" s="34" t="s">
        <v>142</v>
      </c>
      <c r="F52" s="35" t="s">
        <v>143</v>
      </c>
      <c r="G52" s="34" t="s">
        <v>142</v>
      </c>
      <c r="H52" s="35" t="s">
        <v>143</v>
      </c>
      <c r="I52" s="34" t="s">
        <v>142</v>
      </c>
      <c r="J52" s="35" t="s">
        <v>143</v>
      </c>
      <c r="L52" s="37"/>
      <c r="M52" s="37"/>
      <c r="N52" s="37"/>
      <c r="O52" s="3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x14ac:dyDescent="0.3">
      <c r="B53" s="34" t="s">
        <v>145</v>
      </c>
      <c r="C53" s="36">
        <v>14.81</v>
      </c>
      <c r="D53" s="37">
        <f t="shared" ref="D53:D72" si="36">C53/$C$4</f>
        <v>0.14959595959595959</v>
      </c>
      <c r="E53" s="36">
        <v>14.59</v>
      </c>
      <c r="F53" s="37">
        <f t="shared" ref="F53:F72" si="37">E53/$E$4</f>
        <v>0.14445544554455444</v>
      </c>
      <c r="G53" s="36">
        <v>59.73</v>
      </c>
      <c r="H53" s="37">
        <f t="shared" ref="H53:H72" si="38">G53/$G$4</f>
        <v>0.18665625</v>
      </c>
      <c r="I53" s="36">
        <v>430.94</v>
      </c>
      <c r="J53" s="37">
        <f t="shared" ref="J53:J72" si="39">I53/$I$4</f>
        <v>0.16670793036750484</v>
      </c>
      <c r="L53" s="37">
        <f t="shared" ref="L53:L73" si="40">C53*4/I53</f>
        <v>0.13746693275165917</v>
      </c>
      <c r="M53" s="37">
        <f t="shared" ref="M53:M73" si="41">E53*9/I53</f>
        <v>0.30470599155334849</v>
      </c>
      <c r="N53" s="37">
        <f t="shared" ref="N53:N73" si="42">G53*4/I53</f>
        <v>0.55441592797141126</v>
      </c>
      <c r="O53" s="39">
        <f t="shared" ref="O53:O73" si="43">SUM(L53:N53)</f>
        <v>0.99658885227641891</v>
      </c>
    </row>
    <row r="54" spans="1:1025" x14ac:dyDescent="0.3">
      <c r="B54" s="34" t="s">
        <v>146</v>
      </c>
      <c r="C54" s="36">
        <v>10.84</v>
      </c>
      <c r="D54" s="37">
        <f t="shared" si="36"/>
        <v>0.10949494949494949</v>
      </c>
      <c r="E54" s="36">
        <v>8.06</v>
      </c>
      <c r="F54" s="37">
        <f t="shared" si="37"/>
        <v>7.9801980198019803E-2</v>
      </c>
      <c r="G54" s="36">
        <v>44.54</v>
      </c>
      <c r="H54" s="37">
        <f t="shared" si="38"/>
        <v>0.13918749999999999</v>
      </c>
      <c r="I54" s="36">
        <v>303.13</v>
      </c>
      <c r="J54" s="37">
        <f t="shared" si="39"/>
        <v>0.11726499032882011</v>
      </c>
      <c r="L54" s="37">
        <f t="shared" si="40"/>
        <v>0.14304093953089433</v>
      </c>
      <c r="M54" s="37">
        <f t="shared" si="41"/>
        <v>0.23930326922442519</v>
      </c>
      <c r="N54" s="37">
        <f t="shared" si="42"/>
        <v>0.58773463530498471</v>
      </c>
      <c r="O54" s="39">
        <f t="shared" si="43"/>
        <v>0.9700788440603042</v>
      </c>
    </row>
    <row r="55" spans="1:1025" x14ac:dyDescent="0.3">
      <c r="B55" s="34" t="s">
        <v>147</v>
      </c>
      <c r="C55" s="36">
        <v>21.69</v>
      </c>
      <c r="D55" s="37">
        <f t="shared" ref="D55:D64" si="44">C55/$C$4</f>
        <v>0.21909090909090911</v>
      </c>
      <c r="E55" s="36">
        <v>13.03</v>
      </c>
      <c r="F55" s="37">
        <f t="shared" ref="F55:F64" si="45">E55/$E$4</f>
        <v>0.12900990099009901</v>
      </c>
      <c r="G55" s="36">
        <v>39.5</v>
      </c>
      <c r="H55" s="37">
        <f t="shared" ref="H55:H64" si="46">G55/$G$4</f>
        <v>0.12343750000000001</v>
      </c>
      <c r="I55" s="36">
        <v>374.27</v>
      </c>
      <c r="J55" s="37">
        <f t="shared" ref="J55:J64" si="47">I55/$I$4</f>
        <v>0.1447852998065764</v>
      </c>
      <c r="L55" s="37">
        <f t="shared" si="40"/>
        <v>0.23181125925134263</v>
      </c>
      <c r="M55" s="37">
        <f t="shared" si="41"/>
        <v>0.31332994896732308</v>
      </c>
      <c r="N55" s="37">
        <f t="shared" si="42"/>
        <v>0.42215512865043953</v>
      </c>
      <c r="O55" s="39">
        <f t="shared" si="43"/>
        <v>0.96729633686910521</v>
      </c>
    </row>
    <row r="56" spans="1:1025" x14ac:dyDescent="0.3">
      <c r="B56" s="34" t="s">
        <v>148</v>
      </c>
      <c r="C56" s="36">
        <v>12.81</v>
      </c>
      <c r="D56" s="37">
        <f t="shared" si="44"/>
        <v>0.12939393939393939</v>
      </c>
      <c r="E56" s="36">
        <v>9.85</v>
      </c>
      <c r="F56" s="37">
        <f t="shared" si="45"/>
        <v>9.7524752475247528E-2</v>
      </c>
      <c r="G56" s="36">
        <v>65.39</v>
      </c>
      <c r="H56" s="37">
        <f t="shared" si="46"/>
        <v>0.20434374999999999</v>
      </c>
      <c r="I56" s="36">
        <v>409.96</v>
      </c>
      <c r="J56" s="37">
        <f t="shared" si="47"/>
        <v>0.15859187620889748</v>
      </c>
      <c r="L56" s="37">
        <f t="shared" si="40"/>
        <v>0.12498780368816471</v>
      </c>
      <c r="M56" s="37">
        <f t="shared" si="41"/>
        <v>0.2162406088398868</v>
      </c>
      <c r="N56" s="37">
        <f t="shared" si="42"/>
        <v>0.63801346472826626</v>
      </c>
      <c r="O56" s="39">
        <f t="shared" si="43"/>
        <v>0.97924187725631784</v>
      </c>
    </row>
    <row r="57" spans="1:1025" x14ac:dyDescent="0.3">
      <c r="B57" s="34" t="s">
        <v>149</v>
      </c>
      <c r="C57" s="36">
        <v>14.41</v>
      </c>
      <c r="D57" s="37">
        <f t="shared" si="44"/>
        <v>0.14555555555555555</v>
      </c>
      <c r="E57" s="36">
        <v>16.52</v>
      </c>
      <c r="F57" s="37">
        <f t="shared" si="45"/>
        <v>0.16356435643564357</v>
      </c>
      <c r="G57" s="36">
        <v>66.040000000000006</v>
      </c>
      <c r="H57" s="37">
        <f t="shared" si="46"/>
        <v>0.20637500000000003</v>
      </c>
      <c r="I57" s="36">
        <v>483.79</v>
      </c>
      <c r="J57" s="37">
        <f t="shared" si="47"/>
        <v>0.18715280464216635</v>
      </c>
      <c r="L57" s="37">
        <f t="shared" si="40"/>
        <v>0.1191426031956014</v>
      </c>
      <c r="M57" s="37">
        <f t="shared" si="41"/>
        <v>0.30732342545319252</v>
      </c>
      <c r="N57" s="37">
        <f t="shared" si="42"/>
        <v>0.54602203435374852</v>
      </c>
      <c r="O57" s="39">
        <f t="shared" si="43"/>
        <v>0.97248806300254242</v>
      </c>
    </row>
    <row r="58" spans="1:1025" x14ac:dyDescent="0.3">
      <c r="B58" s="34" t="s">
        <v>150</v>
      </c>
      <c r="C58" s="36">
        <v>10.15</v>
      </c>
      <c r="D58" s="37">
        <f t="shared" si="44"/>
        <v>0.10252525252525253</v>
      </c>
      <c r="E58" s="36">
        <v>13.42</v>
      </c>
      <c r="F58" s="37">
        <f t="shared" si="45"/>
        <v>0.13287128712871288</v>
      </c>
      <c r="G58" s="36">
        <v>43.32</v>
      </c>
      <c r="H58" s="37">
        <f t="shared" si="46"/>
        <v>0.135375</v>
      </c>
      <c r="I58" s="36">
        <v>332.69</v>
      </c>
      <c r="J58" s="37">
        <f t="shared" si="47"/>
        <v>0.12870019342359768</v>
      </c>
      <c r="L58" s="37">
        <f t="shared" si="40"/>
        <v>0.12203552857014037</v>
      </c>
      <c r="M58" s="37">
        <f t="shared" si="41"/>
        <v>0.36304066849018607</v>
      </c>
      <c r="N58" s="37">
        <f t="shared" si="42"/>
        <v>0.52084523129640203</v>
      </c>
      <c r="O58" s="39">
        <f t="shared" si="43"/>
        <v>1.0059214283567286</v>
      </c>
    </row>
    <row r="59" spans="1:1025" x14ac:dyDescent="0.3">
      <c r="B59" s="34" t="s">
        <v>151</v>
      </c>
      <c r="C59" s="36">
        <v>13.81</v>
      </c>
      <c r="D59" s="37">
        <f t="shared" si="44"/>
        <v>0.13949494949494951</v>
      </c>
      <c r="E59" s="36">
        <v>12.57</v>
      </c>
      <c r="F59" s="37">
        <f t="shared" si="45"/>
        <v>0.12445544554455445</v>
      </c>
      <c r="G59" s="36">
        <v>60.26</v>
      </c>
      <c r="H59" s="37">
        <f t="shared" si="46"/>
        <v>0.18831249999999999</v>
      </c>
      <c r="I59" s="36">
        <v>416.92</v>
      </c>
      <c r="J59" s="37">
        <f t="shared" si="47"/>
        <v>0.16128433268858802</v>
      </c>
      <c r="L59" s="37">
        <f t="shared" si="40"/>
        <v>0.13249544277079536</v>
      </c>
      <c r="M59" s="37">
        <f t="shared" si="41"/>
        <v>0.27134702101122515</v>
      </c>
      <c r="N59" s="37">
        <f t="shared" si="42"/>
        <v>0.57814448815120401</v>
      </c>
      <c r="O59" s="39">
        <f t="shared" si="43"/>
        <v>0.98198695193322449</v>
      </c>
    </row>
    <row r="60" spans="1:1025" x14ac:dyDescent="0.3">
      <c r="B60" s="34" t="s">
        <v>152</v>
      </c>
      <c r="C60" s="36">
        <v>11.18</v>
      </c>
      <c r="D60" s="37">
        <f t="shared" si="44"/>
        <v>0.11292929292929292</v>
      </c>
      <c r="E60" s="36">
        <v>8.1300000000000008</v>
      </c>
      <c r="F60" s="37">
        <f t="shared" si="45"/>
        <v>8.0495049504950497E-2</v>
      </c>
      <c r="G60" s="36">
        <v>55.68</v>
      </c>
      <c r="H60" s="37">
        <f t="shared" si="46"/>
        <v>0.17399999999999999</v>
      </c>
      <c r="I60" s="36">
        <v>347.34</v>
      </c>
      <c r="J60" s="37">
        <f t="shared" si="47"/>
        <v>0.13436750483558993</v>
      </c>
      <c r="L60" s="37">
        <f t="shared" si="40"/>
        <v>0.12874992802441412</v>
      </c>
      <c r="M60" s="37">
        <f t="shared" si="41"/>
        <v>0.21065814475729835</v>
      </c>
      <c r="N60" s="37">
        <f t="shared" si="42"/>
        <v>0.64121609949905001</v>
      </c>
      <c r="O60" s="39">
        <f t="shared" si="43"/>
        <v>0.98062417228076248</v>
      </c>
    </row>
    <row r="61" spans="1:1025" x14ac:dyDescent="0.3">
      <c r="B61" s="34" t="s">
        <v>153</v>
      </c>
      <c r="C61" s="36">
        <v>19.29</v>
      </c>
      <c r="D61" s="37">
        <f t="shared" si="44"/>
        <v>0.19484848484848483</v>
      </c>
      <c r="E61" s="36">
        <v>15.03</v>
      </c>
      <c r="F61" s="37">
        <f t="shared" si="45"/>
        <v>0.14881188118811881</v>
      </c>
      <c r="G61" s="36">
        <v>35.9</v>
      </c>
      <c r="H61" s="37">
        <f t="shared" si="46"/>
        <v>0.1121875</v>
      </c>
      <c r="I61" s="36">
        <v>366.27</v>
      </c>
      <c r="J61" s="37">
        <f t="shared" si="47"/>
        <v>0.14169052224371373</v>
      </c>
      <c r="L61" s="37">
        <f t="shared" si="40"/>
        <v>0.2106642640674912</v>
      </c>
      <c r="M61" s="37">
        <f t="shared" si="41"/>
        <v>0.36931771643869271</v>
      </c>
      <c r="N61" s="37">
        <f t="shared" si="42"/>
        <v>0.39206050181560054</v>
      </c>
      <c r="O61" s="39">
        <f t="shared" si="43"/>
        <v>0.97204248232178436</v>
      </c>
    </row>
    <row r="62" spans="1:1025" x14ac:dyDescent="0.3">
      <c r="B62" s="34" t="s">
        <v>154</v>
      </c>
      <c r="C62" s="36">
        <v>9.4700000000000006</v>
      </c>
      <c r="D62" s="37">
        <f t="shared" si="44"/>
        <v>9.5656565656565662E-2</v>
      </c>
      <c r="E62" s="36">
        <v>10.89</v>
      </c>
      <c r="F62" s="37">
        <f t="shared" si="45"/>
        <v>0.10782178217821783</v>
      </c>
      <c r="G62" s="36">
        <v>34.32</v>
      </c>
      <c r="H62" s="37">
        <f t="shared" si="46"/>
        <v>0.10725</v>
      </c>
      <c r="I62" s="36">
        <v>276.86</v>
      </c>
      <c r="J62" s="37">
        <f t="shared" si="47"/>
        <v>0.10710251450676983</v>
      </c>
      <c r="L62" s="37">
        <f t="shared" si="40"/>
        <v>0.13682005345662068</v>
      </c>
      <c r="M62" s="37">
        <f t="shared" si="41"/>
        <v>0.35400563461677381</v>
      </c>
      <c r="N62" s="37">
        <f t="shared" si="42"/>
        <v>0.49584627609622189</v>
      </c>
      <c r="O62" s="39">
        <f t="shared" si="43"/>
        <v>0.98667196416961644</v>
      </c>
    </row>
    <row r="63" spans="1:1025" x14ac:dyDescent="0.3">
      <c r="B63" s="34" t="s">
        <v>158</v>
      </c>
      <c r="C63" s="36">
        <v>15.76</v>
      </c>
      <c r="D63" s="37">
        <f t="shared" si="44"/>
        <v>0.15919191919191919</v>
      </c>
      <c r="E63" s="36">
        <v>14.59</v>
      </c>
      <c r="F63" s="37">
        <f t="shared" si="45"/>
        <v>0.14445544554455444</v>
      </c>
      <c r="G63" s="36">
        <v>61.58</v>
      </c>
      <c r="H63" s="37">
        <f t="shared" si="46"/>
        <v>0.19243749999999998</v>
      </c>
      <c r="I63" s="36">
        <v>448.44</v>
      </c>
      <c r="J63" s="37">
        <f t="shared" si="47"/>
        <v>0.17347775628626694</v>
      </c>
      <c r="L63" s="37">
        <f t="shared" si="40"/>
        <v>0.14057621978414059</v>
      </c>
      <c r="M63" s="37">
        <f t="shared" si="41"/>
        <v>0.29281509232004282</v>
      </c>
      <c r="N63" s="37">
        <f t="shared" si="42"/>
        <v>0.5492819552225493</v>
      </c>
      <c r="O63" s="39">
        <f t="shared" si="43"/>
        <v>0.98267326732673266</v>
      </c>
    </row>
    <row r="64" spans="1:1025" x14ac:dyDescent="0.3">
      <c r="B64" s="34" t="s">
        <v>159</v>
      </c>
      <c r="C64" s="36">
        <v>10.64</v>
      </c>
      <c r="D64" s="37">
        <f t="shared" si="44"/>
        <v>0.10747474747474749</v>
      </c>
      <c r="E64" s="36">
        <v>8.26</v>
      </c>
      <c r="F64" s="37">
        <f t="shared" si="45"/>
        <v>8.1782178217821785E-2</v>
      </c>
      <c r="G64" s="36">
        <v>51.84</v>
      </c>
      <c r="H64" s="37">
        <f t="shared" si="46"/>
        <v>0.16200000000000001</v>
      </c>
      <c r="I64" s="36">
        <v>328.13</v>
      </c>
      <c r="J64" s="37">
        <f t="shared" si="47"/>
        <v>0.12693617021276596</v>
      </c>
      <c r="L64" s="37">
        <f t="shared" si="40"/>
        <v>0.12970469021424436</v>
      </c>
      <c r="M64" s="37">
        <f t="shared" si="41"/>
        <v>0.2265565477097492</v>
      </c>
      <c r="N64" s="37">
        <f t="shared" si="42"/>
        <v>0.63194465608143124</v>
      </c>
      <c r="O64" s="39">
        <f t="shared" si="43"/>
        <v>0.9882058940054248</v>
      </c>
    </row>
    <row r="65" spans="1:1025" x14ac:dyDescent="0.3">
      <c r="B65" s="34" t="s">
        <v>160</v>
      </c>
      <c r="C65" s="36">
        <v>21.89</v>
      </c>
      <c r="D65" s="37">
        <f t="shared" si="36"/>
        <v>0.22111111111111112</v>
      </c>
      <c r="E65" s="36">
        <v>12.83</v>
      </c>
      <c r="F65" s="37">
        <f t="shared" si="37"/>
        <v>0.12702970297029703</v>
      </c>
      <c r="G65" s="36">
        <v>32.200000000000003</v>
      </c>
      <c r="H65" s="37">
        <f t="shared" si="38"/>
        <v>0.10062500000000001</v>
      </c>
      <c r="I65" s="36">
        <v>349.27</v>
      </c>
      <c r="J65" s="37">
        <f t="shared" si="39"/>
        <v>0.13511411992263056</v>
      </c>
      <c r="L65" s="37">
        <f t="shared" si="40"/>
        <v>0.25069430526526759</v>
      </c>
      <c r="M65" s="37">
        <f t="shared" si="41"/>
        <v>0.33060383084719558</v>
      </c>
      <c r="N65" s="37">
        <f t="shared" si="42"/>
        <v>0.36876914707819169</v>
      </c>
      <c r="O65" s="39">
        <f t="shared" si="43"/>
        <v>0.95006728319065492</v>
      </c>
    </row>
    <row r="66" spans="1:1025" x14ac:dyDescent="0.3">
      <c r="B66" s="34" t="s">
        <v>161</v>
      </c>
      <c r="C66" s="36">
        <v>14.78</v>
      </c>
      <c r="D66" s="37">
        <f t="shared" si="36"/>
        <v>0.14929292929292928</v>
      </c>
      <c r="E66" s="36">
        <v>22.84</v>
      </c>
      <c r="F66" s="37">
        <f t="shared" si="37"/>
        <v>0.22613861386138615</v>
      </c>
      <c r="G66" s="36">
        <v>61.09</v>
      </c>
      <c r="H66" s="37">
        <f t="shared" si="38"/>
        <v>0.19090625</v>
      </c>
      <c r="I66" s="36">
        <v>506.94</v>
      </c>
      <c r="J66" s="37">
        <f t="shared" si="39"/>
        <v>0.19610831721470021</v>
      </c>
      <c r="L66" s="37">
        <f t="shared" si="40"/>
        <v>0.1166212964058863</v>
      </c>
      <c r="M66" s="37">
        <f t="shared" si="41"/>
        <v>0.40549177417445853</v>
      </c>
      <c r="N66" s="37">
        <f t="shared" si="42"/>
        <v>0.48202943149090627</v>
      </c>
      <c r="O66" s="39">
        <f t="shared" si="43"/>
        <v>1.0041425020712511</v>
      </c>
    </row>
    <row r="67" spans="1:1025" x14ac:dyDescent="0.3">
      <c r="B67" s="34" t="s">
        <v>162</v>
      </c>
      <c r="C67" s="36">
        <v>14.56</v>
      </c>
      <c r="D67" s="37">
        <f t="shared" si="36"/>
        <v>0.14707070707070707</v>
      </c>
      <c r="E67" s="36">
        <v>16.72</v>
      </c>
      <c r="F67" s="37">
        <f t="shared" si="37"/>
        <v>0.16554455445544553</v>
      </c>
      <c r="G67" s="36">
        <v>74.89</v>
      </c>
      <c r="H67" s="37">
        <f t="shared" si="38"/>
        <v>0.23403125</v>
      </c>
      <c r="I67" s="36">
        <v>515.29</v>
      </c>
      <c r="J67" s="37">
        <f t="shared" si="39"/>
        <v>0.19933849129593809</v>
      </c>
      <c r="L67" s="37">
        <f t="shared" si="40"/>
        <v>0.11302373420792176</v>
      </c>
      <c r="M67" s="37">
        <f t="shared" si="41"/>
        <v>0.29202973083118244</v>
      </c>
      <c r="N67" s="37">
        <f t="shared" si="42"/>
        <v>0.58134254497467452</v>
      </c>
      <c r="O67" s="39">
        <f t="shared" si="43"/>
        <v>0.98639601001377875</v>
      </c>
    </row>
    <row r="68" spans="1:1025" x14ac:dyDescent="0.3">
      <c r="B68" s="34" t="s">
        <v>163</v>
      </c>
      <c r="C68" s="36">
        <v>10.55</v>
      </c>
      <c r="D68" s="37">
        <f t="shared" si="36"/>
        <v>0.10656565656565657</v>
      </c>
      <c r="E68" s="36">
        <v>13.42</v>
      </c>
      <c r="F68" s="37">
        <f t="shared" si="37"/>
        <v>0.13287128712871288</v>
      </c>
      <c r="G68" s="36">
        <v>41.62</v>
      </c>
      <c r="H68" s="37">
        <f t="shared" si="38"/>
        <v>0.1300625</v>
      </c>
      <c r="I68" s="36">
        <v>332.69</v>
      </c>
      <c r="J68" s="37">
        <f t="shared" si="39"/>
        <v>0.12870019342359768</v>
      </c>
      <c r="L68" s="37">
        <f t="shared" si="40"/>
        <v>0.12684481048423457</v>
      </c>
      <c r="M68" s="37">
        <f t="shared" si="41"/>
        <v>0.36304066849018607</v>
      </c>
      <c r="N68" s="37">
        <f t="shared" si="42"/>
        <v>0.50040578316150164</v>
      </c>
      <c r="O68" s="39">
        <f t="shared" si="43"/>
        <v>0.99029126213592233</v>
      </c>
    </row>
    <row r="69" spans="1:1025" x14ac:dyDescent="0.3">
      <c r="B69" s="34" t="s">
        <v>164</v>
      </c>
      <c r="C69" s="36">
        <v>13.61</v>
      </c>
      <c r="D69" s="37">
        <f t="shared" si="36"/>
        <v>0.13747474747474747</v>
      </c>
      <c r="E69" s="36">
        <v>12.77</v>
      </c>
      <c r="F69" s="37">
        <f t="shared" si="37"/>
        <v>0.12643564356435644</v>
      </c>
      <c r="G69" s="36">
        <v>67.56</v>
      </c>
      <c r="H69" s="37">
        <f t="shared" si="38"/>
        <v>0.21112500000000001</v>
      </c>
      <c r="I69" s="36">
        <v>441.92</v>
      </c>
      <c r="J69" s="37">
        <f t="shared" si="39"/>
        <v>0.17095551257253386</v>
      </c>
      <c r="L69" s="37">
        <f t="shared" si="40"/>
        <v>0.12318971759594496</v>
      </c>
      <c r="M69" s="37">
        <f t="shared" si="41"/>
        <v>0.26006969587255607</v>
      </c>
      <c r="N69" s="37">
        <f t="shared" si="42"/>
        <v>0.61151339608979005</v>
      </c>
      <c r="O69" s="39">
        <f t="shared" si="43"/>
        <v>0.99477280955829106</v>
      </c>
    </row>
    <row r="70" spans="1:1025" x14ac:dyDescent="0.3">
      <c r="B70" s="34" t="s">
        <v>165</v>
      </c>
      <c r="C70" s="36">
        <v>12.13</v>
      </c>
      <c r="D70" s="37">
        <f t="shared" si="36"/>
        <v>0.12252525252525254</v>
      </c>
      <c r="E70" s="36">
        <v>8.1300000000000008</v>
      </c>
      <c r="F70" s="37">
        <f t="shared" si="37"/>
        <v>8.0495049504950497E-2</v>
      </c>
      <c r="G70" s="36">
        <v>57.53</v>
      </c>
      <c r="H70" s="37">
        <f t="shared" si="38"/>
        <v>0.17978125</v>
      </c>
      <c r="I70" s="36">
        <v>364.84</v>
      </c>
      <c r="J70" s="37">
        <f t="shared" si="39"/>
        <v>0.14113733075435203</v>
      </c>
      <c r="L70" s="37">
        <f t="shared" si="40"/>
        <v>0.13298980374958888</v>
      </c>
      <c r="M70" s="37">
        <f t="shared" si="41"/>
        <v>0.200553667361035</v>
      </c>
      <c r="N70" s="37">
        <f t="shared" si="42"/>
        <v>0.63074224317509053</v>
      </c>
      <c r="O70" s="39">
        <f t="shared" si="43"/>
        <v>0.96428571428571441</v>
      </c>
    </row>
    <row r="71" spans="1:1025" x14ac:dyDescent="0.3">
      <c r="B71" s="34" t="s">
        <v>166</v>
      </c>
      <c r="C71" s="36">
        <v>19.489999999999998</v>
      </c>
      <c r="D71" s="37">
        <f t="shared" si="36"/>
        <v>0.19686868686868686</v>
      </c>
      <c r="E71" s="36">
        <v>14.83</v>
      </c>
      <c r="F71" s="37">
        <f t="shared" si="37"/>
        <v>0.14683168316831682</v>
      </c>
      <c r="G71" s="36">
        <v>28.6</v>
      </c>
      <c r="H71" s="37">
        <f t="shared" si="38"/>
        <v>8.937500000000001E-2</v>
      </c>
      <c r="I71" s="36">
        <v>341.27</v>
      </c>
      <c r="J71" s="37">
        <f t="shared" si="39"/>
        <v>0.13201934235976789</v>
      </c>
      <c r="L71" s="37">
        <f t="shared" si="40"/>
        <v>0.22844082398101209</v>
      </c>
      <c r="M71" s="37">
        <f t="shared" si="41"/>
        <v>0.39109795762885691</v>
      </c>
      <c r="N71" s="37">
        <f t="shared" si="42"/>
        <v>0.3352184487356053</v>
      </c>
      <c r="O71" s="39">
        <f t="shared" si="43"/>
        <v>0.95475723034547433</v>
      </c>
    </row>
    <row r="72" spans="1:1025" x14ac:dyDescent="0.3">
      <c r="B72" s="34" t="s">
        <v>167</v>
      </c>
      <c r="C72" s="36">
        <v>9.4700000000000006</v>
      </c>
      <c r="D72" s="37">
        <f t="shared" si="36"/>
        <v>9.5656565656565662E-2</v>
      </c>
      <c r="E72" s="36">
        <v>10.89</v>
      </c>
      <c r="F72" s="37">
        <f t="shared" si="37"/>
        <v>0.10782178217821783</v>
      </c>
      <c r="G72" s="36">
        <v>34.32</v>
      </c>
      <c r="H72" s="37">
        <f t="shared" si="38"/>
        <v>0.10725</v>
      </c>
      <c r="I72" s="36">
        <v>276.86</v>
      </c>
      <c r="J72" s="37">
        <f t="shared" si="39"/>
        <v>0.10710251450676983</v>
      </c>
      <c r="L72" s="37">
        <f t="shared" si="40"/>
        <v>0.13682005345662068</v>
      </c>
      <c r="M72" s="37">
        <f t="shared" si="41"/>
        <v>0.35400563461677381</v>
      </c>
      <c r="N72" s="37">
        <f t="shared" si="42"/>
        <v>0.49584627609622189</v>
      </c>
      <c r="O72" s="39">
        <f t="shared" si="43"/>
        <v>0.98667196416961644</v>
      </c>
    </row>
    <row r="73" spans="1:1025" s="48" customFormat="1" x14ac:dyDescent="0.3">
      <c r="A73" s="44"/>
      <c r="B73" s="40" t="s">
        <v>155</v>
      </c>
      <c r="C73" s="41">
        <v>14.07</v>
      </c>
      <c r="D73" s="42">
        <f>SUM(D53:D72)/20</f>
        <v>0.1420909090909091</v>
      </c>
      <c r="E73" s="41">
        <v>12.87</v>
      </c>
      <c r="F73" s="42">
        <f>SUM(F53:F72)/20</f>
        <v>0.12741089108910889</v>
      </c>
      <c r="G73" s="41">
        <v>50.8</v>
      </c>
      <c r="H73" s="42">
        <f>SUM(H53:H72)/20</f>
        <v>0.15873593750000001</v>
      </c>
      <c r="I73" s="41">
        <v>382.39</v>
      </c>
      <c r="J73" s="42">
        <f>SUM(J53:J72)/20</f>
        <v>0.14792688588007735</v>
      </c>
      <c r="K73" s="44"/>
      <c r="L73" s="42">
        <f t="shared" si="40"/>
        <v>0.14717958105598997</v>
      </c>
      <c r="M73" s="42">
        <f t="shared" si="41"/>
        <v>0.30291064096864456</v>
      </c>
      <c r="N73" s="42">
        <f t="shared" si="42"/>
        <v>0.53139464944166948</v>
      </c>
      <c r="O73" s="45">
        <f t="shared" si="43"/>
        <v>0.98148487146630403</v>
      </c>
      <c r="P73" s="44"/>
      <c r="Q73" s="44"/>
      <c r="R73" s="47"/>
      <c r="S73" s="47"/>
      <c r="T73" s="47"/>
      <c r="U73" s="47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/>
      <c r="JE73" s="44"/>
      <c r="JF73" s="44"/>
      <c r="JG73" s="44"/>
      <c r="JH73" s="44"/>
      <c r="JI73" s="44"/>
      <c r="JJ73" s="44"/>
      <c r="JK73" s="44"/>
      <c r="JL73" s="44"/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/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/>
      <c r="KM73" s="44"/>
      <c r="KN73" s="44"/>
      <c r="KO73" s="44"/>
      <c r="KP73" s="44"/>
      <c r="KQ73" s="44"/>
      <c r="KR73" s="44"/>
      <c r="KS73" s="44"/>
      <c r="KT73" s="44"/>
      <c r="KU73" s="44"/>
      <c r="KV73" s="44"/>
      <c r="KW73" s="44"/>
      <c r="KX73" s="44"/>
      <c r="KY73" s="44"/>
      <c r="KZ73" s="44"/>
      <c r="LA73" s="44"/>
      <c r="LB73" s="44"/>
      <c r="LC73" s="44"/>
      <c r="LD73" s="44"/>
      <c r="LE73" s="44"/>
      <c r="LF73" s="44"/>
      <c r="LG73" s="44"/>
      <c r="LH73" s="44"/>
      <c r="LI73" s="44"/>
      <c r="LJ73" s="44"/>
      <c r="LK73" s="44"/>
      <c r="LL73" s="44"/>
      <c r="LM73" s="44"/>
      <c r="LN73" s="44"/>
      <c r="LO73" s="44"/>
      <c r="LP73" s="44"/>
      <c r="LQ73" s="44"/>
      <c r="LR73" s="44"/>
      <c r="LS73" s="44"/>
      <c r="LT73" s="44"/>
      <c r="LU73" s="44"/>
      <c r="LV73" s="44"/>
      <c r="LW73" s="44"/>
      <c r="LX73" s="44"/>
      <c r="LY73" s="44"/>
      <c r="LZ73" s="44"/>
      <c r="MA73" s="44"/>
      <c r="MB73" s="44"/>
      <c r="MC73" s="44"/>
      <c r="MD73" s="44"/>
      <c r="ME73" s="44"/>
      <c r="MF73" s="44"/>
      <c r="MG73" s="44"/>
      <c r="MH73" s="44"/>
      <c r="MI73" s="44"/>
      <c r="MJ73" s="44"/>
      <c r="MK73" s="44"/>
      <c r="ML73" s="44"/>
      <c r="MM73" s="44"/>
      <c r="MN73" s="44"/>
      <c r="MO73" s="44"/>
      <c r="MP73" s="44"/>
      <c r="MQ73" s="44"/>
      <c r="MR73" s="44"/>
      <c r="MS73" s="44"/>
      <c r="MT73" s="44"/>
      <c r="MU73" s="44"/>
      <c r="MV73" s="44"/>
      <c r="MW73" s="44"/>
      <c r="MX73" s="44"/>
      <c r="MY73" s="44"/>
      <c r="MZ73" s="44"/>
      <c r="NA73" s="44"/>
      <c r="NB73" s="44"/>
      <c r="NC73" s="44"/>
      <c r="ND73" s="44"/>
      <c r="NE73" s="44"/>
      <c r="NF73" s="44"/>
      <c r="NG73" s="44"/>
      <c r="NH73" s="44"/>
      <c r="NI73" s="44"/>
      <c r="NJ73" s="44"/>
      <c r="NK73" s="44"/>
      <c r="NL73" s="44"/>
      <c r="NM73" s="44"/>
      <c r="NN73" s="44"/>
      <c r="NO73" s="44"/>
      <c r="NP73" s="44"/>
      <c r="NQ73" s="44"/>
      <c r="NR73" s="44"/>
      <c r="NS73" s="44"/>
      <c r="NT73" s="44"/>
      <c r="NU73" s="44"/>
      <c r="NV73" s="44"/>
      <c r="NW73" s="44"/>
      <c r="NX73" s="44"/>
      <c r="NY73" s="44"/>
      <c r="NZ73" s="44"/>
      <c r="OA73" s="44"/>
      <c r="OB73" s="44"/>
      <c r="OC73" s="44"/>
      <c r="OD73" s="44"/>
      <c r="OE73" s="44"/>
      <c r="OF73" s="44"/>
      <c r="OG73" s="44"/>
      <c r="OH73" s="44"/>
      <c r="OI73" s="44"/>
      <c r="OJ73" s="44"/>
      <c r="OK73" s="44"/>
      <c r="OL73" s="44"/>
      <c r="OM73" s="44"/>
      <c r="ON73" s="44"/>
      <c r="OO73" s="44"/>
      <c r="OP73" s="44"/>
      <c r="OQ73" s="44"/>
      <c r="OR73" s="44"/>
      <c r="OS73" s="44"/>
      <c r="OT73" s="44"/>
      <c r="OU73" s="44"/>
      <c r="OV73" s="44"/>
      <c r="OW73" s="44"/>
      <c r="OX73" s="44"/>
      <c r="OY73" s="44"/>
      <c r="OZ73" s="44"/>
      <c r="PA73" s="44"/>
      <c r="PB73" s="44"/>
      <c r="PC73" s="44"/>
      <c r="PD73" s="44"/>
      <c r="PE73" s="44"/>
      <c r="PF73" s="44"/>
      <c r="PG73" s="44"/>
      <c r="PH73" s="44"/>
      <c r="PI73" s="44"/>
      <c r="PJ73" s="44"/>
      <c r="PK73" s="44"/>
      <c r="PL73" s="44"/>
      <c r="PM73" s="44"/>
      <c r="PN73" s="44"/>
      <c r="PO73" s="44"/>
      <c r="PP73" s="44"/>
      <c r="PQ73" s="44"/>
      <c r="PR73" s="44"/>
      <c r="PS73" s="44"/>
      <c r="PT73" s="44"/>
      <c r="PU73" s="44"/>
      <c r="PV73" s="44"/>
      <c r="PW73" s="44"/>
      <c r="PX73" s="44"/>
      <c r="PY73" s="44"/>
      <c r="PZ73" s="44"/>
      <c r="QA73" s="44"/>
      <c r="QB73" s="44"/>
      <c r="QC73" s="44"/>
      <c r="QD73" s="44"/>
      <c r="QE73" s="44"/>
      <c r="QF73" s="44"/>
      <c r="QG73" s="44"/>
      <c r="QH73" s="44"/>
      <c r="QI73" s="44"/>
      <c r="QJ73" s="44"/>
      <c r="QK73" s="44"/>
      <c r="QL73" s="44"/>
      <c r="QM73" s="44"/>
      <c r="QN73" s="44"/>
      <c r="QO73" s="44"/>
      <c r="QP73" s="44"/>
      <c r="QQ73" s="44"/>
      <c r="QR73" s="44"/>
      <c r="QS73" s="44"/>
      <c r="QT73" s="44"/>
      <c r="QU73" s="44"/>
      <c r="QV73" s="44"/>
      <c r="QW73" s="44"/>
      <c r="QX73" s="44"/>
      <c r="QY73" s="44"/>
      <c r="QZ73" s="44"/>
      <c r="RA73" s="44"/>
      <c r="RB73" s="44"/>
      <c r="RC73" s="44"/>
      <c r="RD73" s="44"/>
      <c r="RE73" s="44"/>
      <c r="RF73" s="44"/>
      <c r="RG73" s="44"/>
      <c r="RH73" s="44"/>
      <c r="RI73" s="44"/>
      <c r="RJ73" s="44"/>
      <c r="RK73" s="44"/>
      <c r="RL73" s="44"/>
      <c r="RM73" s="44"/>
      <c r="RN73" s="44"/>
      <c r="RO73" s="44"/>
      <c r="RP73" s="44"/>
      <c r="RQ73" s="44"/>
      <c r="RR73" s="44"/>
      <c r="RS73" s="44"/>
      <c r="RT73" s="44"/>
      <c r="RU73" s="44"/>
      <c r="RV73" s="44"/>
      <c r="RW73" s="44"/>
      <c r="RX73" s="44"/>
      <c r="RY73" s="44"/>
      <c r="RZ73" s="44"/>
      <c r="SA73" s="44"/>
      <c r="SB73" s="44"/>
      <c r="SC73" s="44"/>
      <c r="SD73" s="44"/>
      <c r="SE73" s="44"/>
      <c r="SF73" s="44"/>
      <c r="SG73" s="44"/>
      <c r="SH73" s="44"/>
      <c r="SI73" s="44"/>
      <c r="SJ73" s="44"/>
      <c r="SK73" s="44"/>
      <c r="SL73" s="44"/>
      <c r="SM73" s="44"/>
      <c r="SN73" s="44"/>
      <c r="SO73" s="44"/>
      <c r="SP73" s="44"/>
      <c r="SQ73" s="44"/>
      <c r="SR73" s="44"/>
      <c r="SS73" s="44"/>
      <c r="ST73" s="44"/>
      <c r="SU73" s="44"/>
      <c r="SV73" s="44"/>
      <c r="SW73" s="44"/>
      <c r="SX73" s="44"/>
      <c r="SY73" s="44"/>
      <c r="SZ73" s="44"/>
      <c r="TA73" s="44"/>
      <c r="TB73" s="44"/>
      <c r="TC73" s="44"/>
      <c r="TD73" s="44"/>
      <c r="TE73" s="44"/>
      <c r="TF73" s="44"/>
      <c r="TG73" s="44"/>
      <c r="TH73" s="44"/>
      <c r="TI73" s="44"/>
      <c r="TJ73" s="44"/>
      <c r="TK73" s="44"/>
      <c r="TL73" s="44"/>
      <c r="TM73" s="44"/>
      <c r="TN73" s="44"/>
      <c r="TO73" s="44"/>
      <c r="TP73" s="44"/>
      <c r="TQ73" s="44"/>
      <c r="TR73" s="44"/>
      <c r="TS73" s="44"/>
      <c r="TT73" s="44"/>
      <c r="TU73" s="44"/>
      <c r="TV73" s="44"/>
      <c r="TW73" s="44"/>
      <c r="TX73" s="44"/>
      <c r="TY73" s="44"/>
      <c r="TZ73" s="44"/>
      <c r="UA73" s="44"/>
      <c r="UB73" s="44"/>
      <c r="UC73" s="44"/>
      <c r="UD73" s="44"/>
      <c r="UE73" s="44"/>
      <c r="UF73" s="44"/>
      <c r="UG73" s="44"/>
      <c r="UH73" s="44"/>
      <c r="UI73" s="44"/>
      <c r="UJ73" s="44"/>
      <c r="UK73" s="44"/>
      <c r="UL73" s="44"/>
      <c r="UM73" s="44"/>
      <c r="UN73" s="44"/>
      <c r="UO73" s="44"/>
      <c r="UP73" s="44"/>
      <c r="UQ73" s="44"/>
      <c r="UR73" s="44"/>
      <c r="US73" s="44"/>
      <c r="UT73" s="44"/>
      <c r="UU73" s="44"/>
      <c r="UV73" s="44"/>
      <c r="UW73" s="44"/>
      <c r="UX73" s="44"/>
      <c r="UY73" s="44"/>
      <c r="UZ73" s="44"/>
      <c r="VA73" s="44"/>
      <c r="VB73" s="44"/>
      <c r="VC73" s="44"/>
      <c r="VD73" s="44"/>
      <c r="VE73" s="44"/>
      <c r="VF73" s="44"/>
      <c r="VG73" s="44"/>
      <c r="VH73" s="44"/>
      <c r="VI73" s="44"/>
      <c r="VJ73" s="44"/>
      <c r="VK73" s="44"/>
      <c r="VL73" s="44"/>
      <c r="VM73" s="44"/>
      <c r="VN73" s="44"/>
      <c r="VO73" s="44"/>
      <c r="VP73" s="44"/>
      <c r="VQ73" s="44"/>
      <c r="VR73" s="44"/>
      <c r="VS73" s="44"/>
      <c r="VT73" s="44"/>
      <c r="VU73" s="44"/>
      <c r="VV73" s="44"/>
      <c r="VW73" s="44"/>
      <c r="VX73" s="44"/>
      <c r="VY73" s="44"/>
      <c r="VZ73" s="44"/>
      <c r="WA73" s="44"/>
      <c r="WB73" s="44"/>
      <c r="WC73" s="44"/>
      <c r="WD73" s="44"/>
      <c r="WE73" s="44"/>
      <c r="WF73" s="44"/>
      <c r="WG73" s="44"/>
      <c r="WH73" s="44"/>
      <c r="WI73" s="44"/>
      <c r="WJ73" s="44"/>
      <c r="WK73" s="44"/>
      <c r="WL73" s="44"/>
      <c r="WM73" s="44"/>
      <c r="WN73" s="44"/>
      <c r="WO73" s="44"/>
      <c r="WP73" s="44"/>
      <c r="WQ73" s="44"/>
      <c r="WR73" s="44"/>
      <c r="WS73" s="44"/>
      <c r="WT73" s="44"/>
      <c r="WU73" s="44"/>
      <c r="WV73" s="44"/>
      <c r="WW73" s="44"/>
      <c r="WX73" s="44"/>
      <c r="WY73" s="44"/>
      <c r="WZ73" s="44"/>
      <c r="XA73" s="44"/>
      <c r="XB73" s="44"/>
      <c r="XC73" s="44"/>
      <c r="XD73" s="44"/>
      <c r="XE73" s="44"/>
      <c r="XF73" s="44"/>
      <c r="XG73" s="44"/>
      <c r="XH73" s="44"/>
      <c r="XI73" s="44"/>
      <c r="XJ73" s="44"/>
      <c r="XK73" s="44"/>
      <c r="XL73" s="44"/>
      <c r="XM73" s="44"/>
      <c r="XN73" s="44"/>
      <c r="XO73" s="44"/>
      <c r="XP73" s="44"/>
      <c r="XQ73" s="44"/>
      <c r="XR73" s="44"/>
      <c r="XS73" s="44"/>
      <c r="XT73" s="44"/>
      <c r="XU73" s="44"/>
      <c r="XV73" s="44"/>
      <c r="XW73" s="44"/>
      <c r="XX73" s="44"/>
      <c r="XY73" s="44"/>
      <c r="XZ73" s="44"/>
      <c r="YA73" s="44"/>
      <c r="YB73" s="44"/>
      <c r="YC73" s="44"/>
      <c r="YD73" s="44"/>
      <c r="YE73" s="44"/>
      <c r="YF73" s="44"/>
      <c r="YG73" s="44"/>
      <c r="YH73" s="44"/>
      <c r="YI73" s="44"/>
      <c r="YJ73" s="44"/>
      <c r="YK73" s="44"/>
      <c r="YL73" s="44"/>
      <c r="YM73" s="44"/>
      <c r="YN73" s="44"/>
      <c r="YO73" s="44"/>
      <c r="YP73" s="44"/>
      <c r="YQ73" s="44"/>
      <c r="YR73" s="44"/>
      <c r="YS73" s="44"/>
      <c r="YT73" s="44"/>
      <c r="YU73" s="44"/>
      <c r="YV73" s="44"/>
      <c r="YW73" s="44"/>
      <c r="YX73" s="44"/>
      <c r="YY73" s="44"/>
      <c r="YZ73" s="44"/>
      <c r="ZA73" s="44"/>
      <c r="ZB73" s="44"/>
      <c r="ZC73" s="44"/>
      <c r="ZD73" s="44"/>
      <c r="ZE73" s="44"/>
      <c r="ZF73" s="44"/>
      <c r="ZG73" s="44"/>
      <c r="ZH73" s="44"/>
      <c r="ZI73" s="44"/>
      <c r="ZJ73" s="44"/>
      <c r="ZK73" s="44"/>
      <c r="ZL73" s="44"/>
      <c r="ZM73" s="44"/>
      <c r="ZN73" s="44"/>
      <c r="ZO73" s="44"/>
      <c r="ZP73" s="44"/>
      <c r="ZQ73" s="44"/>
      <c r="ZR73" s="44"/>
      <c r="ZS73" s="44"/>
      <c r="ZT73" s="44"/>
      <c r="ZU73" s="44"/>
      <c r="ZV73" s="44"/>
      <c r="ZW73" s="44"/>
      <c r="ZX73" s="44"/>
      <c r="ZY73" s="44"/>
      <c r="ZZ73" s="44"/>
      <c r="AAA73" s="44"/>
      <c r="AAB73" s="44"/>
      <c r="AAC73" s="44"/>
      <c r="AAD73" s="44"/>
      <c r="AAE73" s="44"/>
      <c r="AAF73" s="44"/>
      <c r="AAG73" s="44"/>
      <c r="AAH73" s="44"/>
      <c r="AAI73" s="44"/>
      <c r="AAJ73" s="44"/>
      <c r="AAK73" s="44"/>
      <c r="AAL73" s="44"/>
      <c r="AAM73" s="44"/>
      <c r="AAN73" s="44"/>
      <c r="AAO73" s="44"/>
      <c r="AAP73" s="44"/>
      <c r="AAQ73" s="44"/>
      <c r="AAR73" s="44"/>
      <c r="AAS73" s="44"/>
      <c r="AAT73" s="44"/>
      <c r="AAU73" s="44"/>
      <c r="AAV73" s="44"/>
      <c r="AAW73" s="44"/>
      <c r="AAX73" s="44"/>
      <c r="AAY73" s="44"/>
      <c r="AAZ73" s="44"/>
      <c r="ABA73" s="44"/>
      <c r="ABB73" s="44"/>
      <c r="ABC73" s="44"/>
      <c r="ABD73" s="44"/>
      <c r="ABE73" s="44"/>
      <c r="ABF73" s="44"/>
      <c r="ABG73" s="44"/>
      <c r="ABH73" s="44"/>
      <c r="ABI73" s="44"/>
      <c r="ABJ73" s="44"/>
      <c r="ABK73" s="44"/>
      <c r="ABL73" s="44"/>
      <c r="ABM73" s="44"/>
      <c r="ABN73" s="44"/>
      <c r="ABO73" s="44"/>
      <c r="ABP73" s="44"/>
      <c r="ABQ73" s="44"/>
      <c r="ABR73" s="44"/>
      <c r="ABS73" s="44"/>
      <c r="ABT73" s="44"/>
      <c r="ABU73" s="44"/>
      <c r="ABV73" s="44"/>
      <c r="ABW73" s="44"/>
      <c r="ABX73" s="44"/>
      <c r="ABY73" s="44"/>
      <c r="ABZ73" s="44"/>
      <c r="ACA73" s="44"/>
      <c r="ACB73" s="44"/>
      <c r="ACC73" s="44"/>
      <c r="ACD73" s="44"/>
      <c r="ACE73" s="44"/>
      <c r="ACF73" s="44"/>
      <c r="ACG73" s="44"/>
      <c r="ACH73" s="44"/>
      <c r="ACI73" s="44"/>
      <c r="ACJ73" s="44"/>
      <c r="ACK73" s="44"/>
      <c r="ACL73" s="44"/>
      <c r="ACM73" s="44"/>
      <c r="ACN73" s="44"/>
      <c r="ACO73" s="44"/>
      <c r="ACP73" s="44"/>
      <c r="ACQ73" s="44"/>
      <c r="ACR73" s="44"/>
      <c r="ACS73" s="44"/>
      <c r="ACT73" s="44"/>
      <c r="ACU73" s="44"/>
      <c r="ACV73" s="44"/>
      <c r="ACW73" s="44"/>
      <c r="ACX73" s="44"/>
      <c r="ACY73" s="44"/>
      <c r="ACZ73" s="44"/>
      <c r="ADA73" s="44"/>
      <c r="ADB73" s="44"/>
      <c r="ADC73" s="44"/>
      <c r="ADD73" s="44"/>
      <c r="ADE73" s="44"/>
      <c r="ADF73" s="44"/>
      <c r="ADG73" s="44"/>
      <c r="ADH73" s="44"/>
      <c r="ADI73" s="44"/>
      <c r="ADJ73" s="44"/>
      <c r="ADK73" s="44"/>
      <c r="ADL73" s="44"/>
      <c r="ADM73" s="44"/>
      <c r="ADN73" s="44"/>
      <c r="ADO73" s="44"/>
      <c r="ADP73" s="44"/>
      <c r="ADQ73" s="44"/>
      <c r="ADR73" s="44"/>
      <c r="ADS73" s="44"/>
      <c r="ADT73" s="44"/>
      <c r="ADU73" s="44"/>
      <c r="ADV73" s="44"/>
      <c r="ADW73" s="44"/>
      <c r="ADX73" s="44"/>
      <c r="ADY73" s="44"/>
      <c r="ADZ73" s="44"/>
      <c r="AEA73" s="44"/>
      <c r="AEB73" s="44"/>
      <c r="AEC73" s="44"/>
      <c r="AED73" s="44"/>
      <c r="AEE73" s="44"/>
      <c r="AEF73" s="44"/>
      <c r="AEG73" s="44"/>
      <c r="AEH73" s="44"/>
      <c r="AEI73" s="44"/>
      <c r="AEJ73" s="44"/>
      <c r="AEK73" s="44"/>
      <c r="AEL73" s="44"/>
      <c r="AEM73" s="44"/>
      <c r="AEN73" s="44"/>
      <c r="AEO73" s="44"/>
      <c r="AEP73" s="44"/>
      <c r="AEQ73" s="44"/>
      <c r="AER73" s="44"/>
      <c r="AES73" s="44"/>
      <c r="AET73" s="44"/>
      <c r="AEU73" s="44"/>
      <c r="AEV73" s="44"/>
      <c r="AEW73" s="44"/>
      <c r="AEX73" s="44"/>
      <c r="AEY73" s="44"/>
      <c r="AEZ73" s="44"/>
      <c r="AFA73" s="44"/>
      <c r="AFB73" s="44"/>
      <c r="AFC73" s="44"/>
      <c r="AFD73" s="44"/>
      <c r="AFE73" s="44"/>
      <c r="AFF73" s="44"/>
      <c r="AFG73" s="44"/>
      <c r="AFH73" s="44"/>
      <c r="AFI73" s="44"/>
      <c r="AFJ73" s="44"/>
      <c r="AFK73" s="44"/>
      <c r="AFL73" s="44"/>
      <c r="AFM73" s="44"/>
      <c r="AFN73" s="44"/>
      <c r="AFO73" s="44"/>
      <c r="AFP73" s="44"/>
      <c r="AFQ73" s="44"/>
      <c r="AFR73" s="44"/>
      <c r="AFS73" s="44"/>
      <c r="AFT73" s="44"/>
      <c r="AFU73" s="44"/>
      <c r="AFV73" s="44"/>
      <c r="AFW73" s="44"/>
      <c r="AFX73" s="44"/>
      <c r="AFY73" s="44"/>
      <c r="AFZ73" s="44"/>
      <c r="AGA73" s="44"/>
      <c r="AGB73" s="44"/>
      <c r="AGC73" s="44"/>
      <c r="AGD73" s="44"/>
      <c r="AGE73" s="44"/>
      <c r="AGF73" s="44"/>
      <c r="AGG73" s="44"/>
      <c r="AGH73" s="44"/>
      <c r="AGI73" s="44"/>
      <c r="AGJ73" s="44"/>
      <c r="AGK73" s="44"/>
      <c r="AGL73" s="44"/>
      <c r="AGM73" s="44"/>
      <c r="AGN73" s="44"/>
      <c r="AGO73" s="44"/>
      <c r="AGP73" s="44"/>
      <c r="AGQ73" s="44"/>
      <c r="AGR73" s="44"/>
      <c r="AGS73" s="44"/>
      <c r="AGT73" s="44"/>
      <c r="AGU73" s="44"/>
      <c r="AGV73" s="44"/>
      <c r="AGW73" s="44"/>
      <c r="AGX73" s="44"/>
      <c r="AGY73" s="44"/>
      <c r="AGZ73" s="44"/>
      <c r="AHA73" s="44"/>
      <c r="AHB73" s="44"/>
      <c r="AHC73" s="44"/>
      <c r="AHD73" s="44"/>
      <c r="AHE73" s="44"/>
      <c r="AHF73" s="44"/>
      <c r="AHG73" s="44"/>
      <c r="AHH73" s="44"/>
      <c r="AHI73" s="44"/>
      <c r="AHJ73" s="44"/>
      <c r="AHK73" s="44"/>
      <c r="AHL73" s="44"/>
      <c r="AHM73" s="44"/>
      <c r="AHN73" s="44"/>
      <c r="AHO73" s="44"/>
      <c r="AHP73" s="44"/>
      <c r="AHQ73" s="44"/>
      <c r="AHR73" s="44"/>
      <c r="AHS73" s="44"/>
      <c r="AHT73" s="44"/>
      <c r="AHU73" s="44"/>
      <c r="AHV73" s="44"/>
      <c r="AHW73" s="44"/>
      <c r="AHX73" s="44"/>
      <c r="AHY73" s="44"/>
      <c r="AHZ73" s="44"/>
      <c r="AIA73" s="44"/>
      <c r="AIB73" s="44"/>
      <c r="AIC73" s="44"/>
      <c r="AID73" s="44"/>
      <c r="AIE73" s="44"/>
      <c r="AIF73" s="44"/>
      <c r="AIG73" s="44"/>
      <c r="AIH73" s="44"/>
      <c r="AII73" s="44"/>
      <c r="AIJ73" s="44"/>
      <c r="AIK73" s="44"/>
      <c r="AIL73" s="44"/>
      <c r="AIM73" s="44"/>
      <c r="AIN73" s="44"/>
      <c r="AIO73" s="44"/>
      <c r="AIP73" s="44"/>
      <c r="AIQ73" s="44"/>
      <c r="AIR73" s="44"/>
      <c r="AIS73" s="44"/>
      <c r="AIT73" s="44"/>
      <c r="AIU73" s="44"/>
      <c r="AIV73" s="44"/>
      <c r="AIW73" s="44"/>
      <c r="AIX73" s="44"/>
      <c r="AIY73" s="44"/>
      <c r="AIZ73" s="44"/>
      <c r="AJA73" s="44"/>
      <c r="AJB73" s="44"/>
      <c r="AJC73" s="44"/>
      <c r="AJD73" s="44"/>
      <c r="AJE73" s="44"/>
      <c r="AJF73" s="44"/>
      <c r="AJG73" s="44"/>
      <c r="AJH73" s="44"/>
      <c r="AJI73" s="44"/>
      <c r="AJJ73" s="44"/>
      <c r="AJK73" s="44"/>
      <c r="AJL73" s="44"/>
      <c r="AJM73" s="44"/>
      <c r="AJN73" s="44"/>
      <c r="AJO73" s="44"/>
      <c r="AJP73" s="44"/>
      <c r="AJQ73" s="44"/>
      <c r="AJR73" s="44"/>
      <c r="AJS73" s="44"/>
      <c r="AJT73" s="44"/>
      <c r="AJU73" s="44"/>
      <c r="AJV73" s="44"/>
      <c r="AJW73" s="44"/>
      <c r="AJX73" s="44"/>
      <c r="AJY73" s="44"/>
      <c r="AJZ73" s="44"/>
      <c r="AKA73" s="44"/>
      <c r="AKB73" s="44"/>
      <c r="AKC73" s="44"/>
      <c r="AKD73" s="44"/>
      <c r="AKE73" s="44"/>
      <c r="AKF73" s="44"/>
      <c r="AKG73" s="44"/>
      <c r="AKH73" s="44"/>
      <c r="AKI73" s="44"/>
      <c r="AKJ73" s="44"/>
      <c r="AKK73" s="44"/>
      <c r="AKL73" s="44"/>
      <c r="AKM73" s="44"/>
      <c r="AKN73" s="44"/>
      <c r="AKO73" s="44"/>
      <c r="AKP73" s="44"/>
      <c r="AKQ73" s="44"/>
      <c r="AKR73" s="44"/>
      <c r="AKS73" s="44"/>
      <c r="AKT73" s="44"/>
      <c r="AKU73" s="44"/>
      <c r="AKV73" s="44"/>
      <c r="AKW73" s="44"/>
      <c r="AKX73" s="44"/>
      <c r="AKY73" s="44"/>
      <c r="AKZ73" s="44"/>
      <c r="ALA73" s="44"/>
      <c r="ALB73" s="44"/>
      <c r="ALC73" s="44"/>
      <c r="ALD73" s="44"/>
      <c r="ALE73" s="44"/>
      <c r="ALF73" s="44"/>
      <c r="ALG73" s="44"/>
      <c r="ALH73" s="44"/>
      <c r="ALI73" s="44"/>
      <c r="ALJ73" s="44"/>
      <c r="ALK73" s="44"/>
      <c r="ALL73" s="44"/>
      <c r="ALM73" s="44"/>
      <c r="ALN73" s="44"/>
      <c r="ALO73" s="44"/>
      <c r="ALP73" s="44"/>
      <c r="ALQ73" s="44"/>
      <c r="ALR73" s="44"/>
      <c r="ALS73" s="44"/>
      <c r="ALT73" s="44"/>
      <c r="ALU73" s="44"/>
      <c r="ALV73" s="44"/>
      <c r="ALW73" s="44"/>
      <c r="ALX73" s="44"/>
      <c r="ALY73" s="44"/>
      <c r="ALZ73" s="44"/>
      <c r="AMA73" s="44"/>
      <c r="AMB73" s="44"/>
      <c r="AMC73" s="44"/>
      <c r="AMD73" s="44"/>
      <c r="AME73" s="44"/>
      <c r="AMF73" s="44"/>
      <c r="AMG73" s="44"/>
      <c r="AMH73" s="44"/>
      <c r="AMI73" s="44"/>
      <c r="AMJ73" s="44"/>
      <c r="AMK73" s="44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A4" workbookViewId="0">
      <selection activeCell="E7" sqref="E7"/>
    </sheetView>
  </sheetViews>
  <sheetFormatPr defaultColWidth="9.140625" defaultRowHeight="16.5" x14ac:dyDescent="0.3"/>
  <cols>
    <col min="1" max="1" width="30.28515625" style="127" customWidth="1"/>
    <col min="2" max="2" width="9.42578125" style="127" customWidth="1"/>
    <col min="3" max="3" width="13" style="127" customWidth="1"/>
    <col min="4" max="4" width="14" style="127" customWidth="1"/>
    <col min="5" max="6" width="14.140625" style="127" customWidth="1"/>
    <col min="7" max="7" width="4.28515625" style="127" customWidth="1"/>
    <col min="8" max="8" width="30.140625" style="127" customWidth="1"/>
    <col min="9" max="9" width="12.5703125" style="127" customWidth="1"/>
    <col min="10" max="10" width="13.85546875" style="127" customWidth="1"/>
    <col min="11" max="11" width="17.5703125" style="127" customWidth="1"/>
    <col min="12" max="13" width="14.7109375" style="127" customWidth="1"/>
    <col min="14" max="14" width="4.28515625" style="127" customWidth="1"/>
    <col min="15" max="15" width="29" style="127" customWidth="1"/>
    <col min="16" max="16" width="14.5703125" style="127" customWidth="1"/>
    <col min="17" max="17" width="14.7109375" style="127" customWidth="1"/>
    <col min="18" max="18" width="15.85546875" style="127" customWidth="1"/>
    <col min="19" max="20" width="14" style="127" customWidth="1"/>
    <col min="21" max="21" width="4.42578125" style="127" customWidth="1"/>
    <col min="22" max="22" width="23.5703125" style="127" customWidth="1"/>
    <col min="23" max="23" width="9.7109375" style="127" customWidth="1"/>
    <col min="24" max="24" width="11.85546875" style="127" customWidth="1"/>
    <col min="25" max="25" width="13.28515625" style="127" customWidth="1"/>
    <col min="26" max="27" width="13.7109375" style="127" customWidth="1"/>
    <col min="28" max="29" width="9.7109375" style="127" customWidth="1"/>
    <col min="30" max="30" width="14.7109375" style="127" customWidth="1"/>
    <col min="31" max="256" width="9.5703125" style="127" customWidth="1"/>
    <col min="257" max="257" width="30.28515625" style="127" customWidth="1"/>
    <col min="258" max="258" width="9.42578125" style="127" customWidth="1"/>
    <col min="259" max="259" width="13" style="127" customWidth="1"/>
    <col min="260" max="260" width="14" style="127" customWidth="1"/>
    <col min="261" max="262" width="14.140625" style="127" customWidth="1"/>
    <col min="263" max="263" width="4.28515625" style="127" customWidth="1"/>
    <col min="264" max="264" width="31.140625" style="127" customWidth="1"/>
    <col min="265" max="265" width="12.5703125" style="127" customWidth="1"/>
    <col min="266" max="266" width="13.85546875" style="127" customWidth="1"/>
    <col min="267" max="267" width="17.5703125" style="127" customWidth="1"/>
    <col min="268" max="269" width="14.7109375" style="127" customWidth="1"/>
    <col min="270" max="270" width="4.28515625" style="127" customWidth="1"/>
    <col min="271" max="271" width="30.7109375" style="127" customWidth="1"/>
    <col min="272" max="272" width="14.5703125" style="127" customWidth="1"/>
    <col min="273" max="273" width="14.7109375" style="127" customWidth="1"/>
    <col min="274" max="274" width="15.85546875" style="127" customWidth="1"/>
    <col min="275" max="276" width="14" style="127" customWidth="1"/>
    <col min="277" max="277" width="4.42578125" style="127" customWidth="1"/>
    <col min="278" max="285" width="9.7109375" style="127" customWidth="1"/>
    <col min="286" max="286" width="14.7109375" style="127" customWidth="1"/>
    <col min="287" max="512" width="9.5703125" style="127" customWidth="1"/>
    <col min="513" max="513" width="30.28515625" style="127" customWidth="1"/>
    <col min="514" max="514" width="9.42578125" style="127" customWidth="1"/>
    <col min="515" max="515" width="13" style="127" customWidth="1"/>
    <col min="516" max="516" width="14" style="127" customWidth="1"/>
    <col min="517" max="518" width="14.140625" style="127" customWidth="1"/>
    <col min="519" max="519" width="4.28515625" style="127" customWidth="1"/>
    <col min="520" max="520" width="31.140625" style="127" customWidth="1"/>
    <col min="521" max="521" width="12.5703125" style="127" customWidth="1"/>
    <col min="522" max="522" width="13.85546875" style="127" customWidth="1"/>
    <col min="523" max="523" width="17.5703125" style="127" customWidth="1"/>
    <col min="524" max="525" width="14.7109375" style="127" customWidth="1"/>
    <col min="526" max="526" width="4.28515625" style="127" customWidth="1"/>
    <col min="527" max="527" width="30.7109375" style="127" customWidth="1"/>
    <col min="528" max="528" width="14.5703125" style="127" customWidth="1"/>
    <col min="529" max="529" width="14.7109375" style="127" customWidth="1"/>
    <col min="530" max="530" width="15.85546875" style="127" customWidth="1"/>
    <col min="531" max="532" width="14" style="127" customWidth="1"/>
    <col min="533" max="533" width="4.42578125" style="127" customWidth="1"/>
    <col min="534" max="541" width="9.7109375" style="127" customWidth="1"/>
    <col min="542" max="542" width="14.7109375" style="127" customWidth="1"/>
    <col min="543" max="768" width="9.5703125" style="127" customWidth="1"/>
    <col min="769" max="769" width="30.28515625" style="127" customWidth="1"/>
    <col min="770" max="770" width="9.42578125" style="127" customWidth="1"/>
    <col min="771" max="771" width="13" style="127" customWidth="1"/>
    <col min="772" max="772" width="14" style="127" customWidth="1"/>
    <col min="773" max="774" width="14.140625" style="127" customWidth="1"/>
    <col min="775" max="775" width="4.28515625" style="127" customWidth="1"/>
    <col min="776" max="776" width="31.140625" style="127" customWidth="1"/>
    <col min="777" max="777" width="12.5703125" style="127" customWidth="1"/>
    <col min="778" max="778" width="13.85546875" style="127" customWidth="1"/>
    <col min="779" max="779" width="17.5703125" style="127" customWidth="1"/>
    <col min="780" max="781" width="14.7109375" style="127" customWidth="1"/>
    <col min="782" max="782" width="4.28515625" style="127" customWidth="1"/>
    <col min="783" max="783" width="30.7109375" style="127" customWidth="1"/>
    <col min="784" max="784" width="14.5703125" style="127" customWidth="1"/>
    <col min="785" max="785" width="14.7109375" style="127" customWidth="1"/>
    <col min="786" max="786" width="15.85546875" style="127" customWidth="1"/>
    <col min="787" max="788" width="14" style="127" customWidth="1"/>
    <col min="789" max="789" width="4.42578125" style="127" customWidth="1"/>
    <col min="790" max="797" width="9.7109375" style="127" customWidth="1"/>
    <col min="798" max="798" width="14.7109375" style="127" customWidth="1"/>
    <col min="799" max="1025" width="9.5703125" style="127" customWidth="1"/>
    <col min="1026" max="16384" width="9.140625" style="129"/>
  </cols>
  <sheetData>
    <row r="1" spans="1:27" s="129" customFormat="1" x14ac:dyDescent="0.3">
      <c r="A1" s="346" t="s">
        <v>817</v>
      </c>
      <c r="B1" s="346"/>
      <c r="C1" s="346"/>
      <c r="D1" s="346"/>
      <c r="E1" s="346"/>
      <c r="F1" s="34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8"/>
    </row>
    <row r="2" spans="1:27" s="129" customFormat="1" x14ac:dyDescent="0.3">
      <c r="A2" s="347" t="s">
        <v>743</v>
      </c>
      <c r="B2" s="347"/>
      <c r="C2" s="347"/>
      <c r="D2" s="347"/>
      <c r="E2" s="347"/>
      <c r="F2" s="347"/>
      <c r="G2" s="127"/>
      <c r="H2" s="347" t="s">
        <v>743</v>
      </c>
      <c r="I2" s="347"/>
      <c r="J2" s="347"/>
      <c r="K2" s="347"/>
      <c r="L2" s="347"/>
      <c r="M2" s="347"/>
      <c r="N2" s="127"/>
      <c r="O2" s="347" t="s">
        <v>743</v>
      </c>
      <c r="P2" s="347"/>
      <c r="Q2" s="347"/>
      <c r="R2" s="347"/>
      <c r="S2" s="347"/>
      <c r="T2" s="347"/>
      <c r="U2" s="127"/>
      <c r="V2" s="347" t="s">
        <v>743</v>
      </c>
      <c r="W2" s="347"/>
      <c r="X2" s="347"/>
      <c r="Y2" s="347"/>
      <c r="Z2" s="347"/>
      <c r="AA2" s="347"/>
    </row>
    <row r="3" spans="1:27" s="130" customFormat="1" x14ac:dyDescent="0.3">
      <c r="A3" s="348" t="s">
        <v>744</v>
      </c>
      <c r="B3" s="348"/>
      <c r="C3" s="348"/>
      <c r="D3" s="348"/>
      <c r="E3" s="348"/>
      <c r="F3" s="348"/>
      <c r="H3" s="348" t="s">
        <v>745</v>
      </c>
      <c r="I3" s="348"/>
      <c r="J3" s="348"/>
      <c r="K3" s="348"/>
      <c r="L3" s="348"/>
      <c r="M3" s="348"/>
      <c r="O3" s="348" t="s">
        <v>746</v>
      </c>
      <c r="P3" s="348"/>
      <c r="Q3" s="348"/>
      <c r="R3" s="348"/>
      <c r="S3" s="348"/>
      <c r="T3" s="348"/>
      <c r="V3" s="348" t="s">
        <v>747</v>
      </c>
      <c r="W3" s="348"/>
      <c r="X3" s="348"/>
      <c r="Y3" s="348"/>
      <c r="Z3" s="348"/>
      <c r="AA3" s="348"/>
    </row>
    <row r="4" spans="1:27" s="129" customFormat="1" ht="115.5" x14ac:dyDescent="0.3">
      <c r="A4" s="131" t="s">
        <v>748</v>
      </c>
      <c r="B4" s="347" t="s">
        <v>749</v>
      </c>
      <c r="C4" s="131" t="s">
        <v>750</v>
      </c>
      <c r="D4" s="131" t="s">
        <v>751</v>
      </c>
      <c r="E4" s="131" t="s">
        <v>752</v>
      </c>
      <c r="F4" s="131" t="s">
        <v>753</v>
      </c>
      <c r="G4" s="127"/>
      <c r="H4" s="131" t="s">
        <v>748</v>
      </c>
      <c r="I4" s="347" t="s">
        <v>749</v>
      </c>
      <c r="J4" s="131" t="s">
        <v>754</v>
      </c>
      <c r="K4" s="131" t="s">
        <v>751</v>
      </c>
      <c r="L4" s="131" t="s">
        <v>752</v>
      </c>
      <c r="M4" s="131" t="s">
        <v>753</v>
      </c>
      <c r="N4" s="127"/>
      <c r="O4" s="131" t="s">
        <v>748</v>
      </c>
      <c r="P4" s="347" t="s">
        <v>749</v>
      </c>
      <c r="Q4" s="131" t="s">
        <v>755</v>
      </c>
      <c r="R4" s="131" t="s">
        <v>751</v>
      </c>
      <c r="S4" s="131" t="s">
        <v>752</v>
      </c>
      <c r="T4" s="131" t="s">
        <v>753</v>
      </c>
      <c r="U4" s="127"/>
      <c r="V4" s="131" t="s">
        <v>748</v>
      </c>
      <c r="W4" s="347" t="s">
        <v>749</v>
      </c>
      <c r="X4" s="131" t="s">
        <v>755</v>
      </c>
      <c r="Y4" s="131" t="s">
        <v>751</v>
      </c>
      <c r="Z4" s="131" t="s">
        <v>752</v>
      </c>
      <c r="AA4" s="131" t="s">
        <v>753</v>
      </c>
    </row>
    <row r="5" spans="1:27" s="129" customFormat="1" ht="66" x14ac:dyDescent="0.3">
      <c r="A5" s="132" t="s">
        <v>756</v>
      </c>
      <c r="B5" s="347"/>
      <c r="C5" s="133">
        <f>C6/B6+C7/B7+C8/B8+C9/B9+C10/B10+C11/B11+C12/B12+C13/B13+C14/B14+C15/B15</f>
        <v>248.49080408671381</v>
      </c>
      <c r="D5" s="133">
        <v>327.04000000000002</v>
      </c>
      <c r="E5" s="133">
        <f t="shared" ref="E5:E29" si="0">C5-D5</f>
        <v>-78.549195913286212</v>
      </c>
      <c r="F5" s="133">
        <f t="shared" ref="F5:F11" si="1">C5*100/D5</f>
        <v>75.981777179156609</v>
      </c>
      <c r="G5" s="127"/>
      <c r="H5" s="132" t="s">
        <v>756</v>
      </c>
      <c r="I5" s="347"/>
      <c r="J5" s="134">
        <f>J6/I6+J7/I7+J8/I8+J9/I9+J10/I10+J11/I11+J12/I12+J13/I13+J14/I14+J15/I15</f>
        <v>92.834114392998245</v>
      </c>
      <c r="K5" s="133">
        <f>K6/I6+K7/I7+K8/I8+K9/I9+K10/I10+K11/I11+K12/I12+K13/I13+K14/I14+K15/I15</f>
        <v>327.04268262633087</v>
      </c>
      <c r="L5" s="133">
        <f t="shared" ref="L5:L29" si="2">J5-K5</f>
        <v>-234.20856823333264</v>
      </c>
      <c r="M5" s="133">
        <f t="shared" ref="M5:M11" si="3">J5*100/K5</f>
        <v>28.385932272659261</v>
      </c>
      <c r="N5" s="127"/>
      <c r="O5" s="132" t="s">
        <v>756</v>
      </c>
      <c r="P5" s="347"/>
      <c r="Q5" s="133">
        <f>Q6/P6+Q7/P7+Q8/P8+Q9/P9+Q10/P10+Q11/P11+Q12/P12+Q13/P13+Q14/P14+Q15/P15</f>
        <v>105.39416415461291</v>
      </c>
      <c r="R5" s="133">
        <f>R6/P6+R7/P7+R8/P8+R9/P9+R10/P10+R11/P11+R12/P12+R13/P13+R14/P14+R15/P15</f>
        <v>327.04268262633087</v>
      </c>
      <c r="S5" s="133">
        <f t="shared" ref="S5:S29" si="4">Q5-R5</f>
        <v>-221.64851847171798</v>
      </c>
      <c r="T5" s="133">
        <f>Q5*100/R5</f>
        <v>32.226424792091471</v>
      </c>
      <c r="U5" s="127"/>
      <c r="V5" s="132" t="s">
        <v>756</v>
      </c>
      <c r="W5" s="347"/>
      <c r="X5" s="133">
        <f>X6/W6+X7/W7+X8/W8+X9/W9+X10/W10+X11/W11+X12/W12+X13/W13+X14/W14+X15/W15</f>
        <v>50.262525539102633</v>
      </c>
      <c r="Y5" s="133">
        <f>Y6/W6+Y7/W7+Y8/W8+Y9/W9+Y10/W10+Y11/W11+Y12/W12+Y13/W13+Y14/W14+Y15/W15</f>
        <v>327.04268262633087</v>
      </c>
      <c r="Z5" s="133">
        <f>X5-Y5</f>
        <v>-276.78015708722825</v>
      </c>
      <c r="AA5" s="133">
        <f>X5*100/Y5</f>
        <v>15.368796860234626</v>
      </c>
    </row>
    <row r="6" spans="1:27" s="129" customFormat="1" ht="33" x14ac:dyDescent="0.3">
      <c r="A6" s="135" t="s">
        <v>757</v>
      </c>
      <c r="B6" s="136">
        <v>6.4</v>
      </c>
      <c r="C6" s="137">
        <f>J6+Q6+X6</f>
        <v>216.25</v>
      </c>
      <c r="D6" s="137">
        <v>450</v>
      </c>
      <c r="E6" s="137">
        <f t="shared" si="0"/>
        <v>-233.75</v>
      </c>
      <c r="F6" s="136">
        <f t="shared" si="1"/>
        <v>48.055555555555557</v>
      </c>
      <c r="G6" s="127"/>
      <c r="H6" s="135" t="s">
        <v>757</v>
      </c>
      <c r="I6" s="136">
        <v>6.4</v>
      </c>
      <c r="J6" s="138">
        <v>84.2</v>
      </c>
      <c r="K6" s="137">
        <f t="shared" ref="K6:K15" si="5">R6</f>
        <v>450</v>
      </c>
      <c r="L6" s="137">
        <f t="shared" si="2"/>
        <v>-365.8</v>
      </c>
      <c r="M6" s="136">
        <f t="shared" si="3"/>
        <v>18.711111111111112</v>
      </c>
      <c r="N6" s="127"/>
      <c r="O6" s="135" t="s">
        <v>757</v>
      </c>
      <c r="P6" s="136">
        <v>6.4</v>
      </c>
      <c r="Q6" s="138">
        <v>3.45</v>
      </c>
      <c r="R6" s="137">
        <f t="shared" ref="R6:R15" si="6">D6</f>
        <v>450</v>
      </c>
      <c r="S6" s="137">
        <f>Q6-R6</f>
        <v>-446.55</v>
      </c>
      <c r="T6" s="136">
        <f t="shared" ref="T6:T11" si="7">Q6*100/R6</f>
        <v>0.76666666666666672</v>
      </c>
      <c r="U6" s="127"/>
      <c r="V6" s="135" t="s">
        <v>757</v>
      </c>
      <c r="W6" s="136">
        <v>6.4</v>
      </c>
      <c r="X6" s="138">
        <v>128.6</v>
      </c>
      <c r="Y6" s="137">
        <f t="shared" ref="Y6:Y15" si="8">K6</f>
        <v>450</v>
      </c>
      <c r="Z6" s="137">
        <f>X6-Y6</f>
        <v>-321.39999999999998</v>
      </c>
      <c r="AA6" s="136">
        <f t="shared" ref="AA6:AA42" si="9">X6*100/Y6</f>
        <v>28.577777777777779</v>
      </c>
    </row>
    <row r="7" spans="1:27" s="129" customFormat="1" x14ac:dyDescent="0.3">
      <c r="A7" s="135" t="s">
        <v>758</v>
      </c>
      <c r="B7" s="136">
        <v>1.07</v>
      </c>
      <c r="C7" s="137">
        <f t="shared" ref="C7:C14" si="10">J7+Q7+X7</f>
        <v>38.200000000000003</v>
      </c>
      <c r="D7" s="137">
        <v>50</v>
      </c>
      <c r="E7" s="137">
        <f t="shared" si="0"/>
        <v>-11.799999999999997</v>
      </c>
      <c r="F7" s="136">
        <f t="shared" si="1"/>
        <v>76.400000000000006</v>
      </c>
      <c r="G7" s="127"/>
      <c r="H7" s="135" t="s">
        <v>758</v>
      </c>
      <c r="I7" s="136">
        <v>1.07</v>
      </c>
      <c r="J7" s="138">
        <v>23.15</v>
      </c>
      <c r="K7" s="137">
        <f t="shared" si="5"/>
        <v>50</v>
      </c>
      <c r="L7" s="137">
        <f t="shared" si="2"/>
        <v>-26.85</v>
      </c>
      <c r="M7" s="136">
        <f t="shared" si="3"/>
        <v>46.3</v>
      </c>
      <c r="N7" s="127"/>
      <c r="O7" s="135" t="s">
        <v>758</v>
      </c>
      <c r="P7" s="136">
        <v>1.07</v>
      </c>
      <c r="Q7" s="138">
        <v>0</v>
      </c>
      <c r="R7" s="137">
        <f t="shared" si="6"/>
        <v>50</v>
      </c>
      <c r="S7" s="137">
        <f>Q7-R7</f>
        <v>-50</v>
      </c>
      <c r="T7" s="136">
        <f t="shared" si="7"/>
        <v>0</v>
      </c>
      <c r="U7" s="127"/>
      <c r="V7" s="135" t="s">
        <v>758</v>
      </c>
      <c r="W7" s="136">
        <v>1.07</v>
      </c>
      <c r="X7" s="138">
        <v>15.05</v>
      </c>
      <c r="Y7" s="137">
        <f t="shared" si="8"/>
        <v>50</v>
      </c>
      <c r="Z7" s="137">
        <f t="shared" ref="Z7:Z15" si="11">X7-Y7</f>
        <v>-34.950000000000003</v>
      </c>
      <c r="AA7" s="136">
        <f t="shared" si="9"/>
        <v>30.1</v>
      </c>
    </row>
    <row r="8" spans="1:27" s="129" customFormat="1" x14ac:dyDescent="0.3">
      <c r="A8" s="135" t="s">
        <v>759</v>
      </c>
      <c r="B8" s="136">
        <v>7</v>
      </c>
      <c r="C8" s="137">
        <f t="shared" si="10"/>
        <v>12.95</v>
      </c>
      <c r="D8" s="137">
        <v>10</v>
      </c>
      <c r="E8" s="137">
        <f t="shared" si="0"/>
        <v>2.9499999999999993</v>
      </c>
      <c r="F8" s="136">
        <f t="shared" si="1"/>
        <v>129.5</v>
      </c>
      <c r="G8" s="127"/>
      <c r="H8" s="135" t="s">
        <v>759</v>
      </c>
      <c r="I8" s="136">
        <v>7</v>
      </c>
      <c r="J8" s="138">
        <v>1.5</v>
      </c>
      <c r="K8" s="137">
        <f t="shared" si="5"/>
        <v>10</v>
      </c>
      <c r="L8" s="137">
        <f t="shared" si="2"/>
        <v>-8.5</v>
      </c>
      <c r="M8" s="136">
        <f t="shared" si="3"/>
        <v>15</v>
      </c>
      <c r="N8" s="127"/>
      <c r="O8" s="135" t="s">
        <v>759</v>
      </c>
      <c r="P8" s="136">
        <v>7</v>
      </c>
      <c r="Q8" s="138">
        <v>10.5</v>
      </c>
      <c r="R8" s="137">
        <f t="shared" si="6"/>
        <v>10</v>
      </c>
      <c r="S8" s="137">
        <f t="shared" si="4"/>
        <v>0.5</v>
      </c>
      <c r="T8" s="136">
        <f t="shared" si="7"/>
        <v>105</v>
      </c>
      <c r="U8" s="127"/>
      <c r="V8" s="135" t="s">
        <v>759</v>
      </c>
      <c r="W8" s="136">
        <v>7</v>
      </c>
      <c r="X8" s="138">
        <v>0.95</v>
      </c>
      <c r="Y8" s="137">
        <f t="shared" si="8"/>
        <v>10</v>
      </c>
      <c r="Z8" s="137">
        <f t="shared" si="11"/>
        <v>-9.0500000000000007</v>
      </c>
      <c r="AA8" s="136">
        <f t="shared" si="9"/>
        <v>9.5</v>
      </c>
    </row>
    <row r="9" spans="1:27" s="129" customFormat="1" x14ac:dyDescent="0.3">
      <c r="A9" s="135" t="s">
        <v>760</v>
      </c>
      <c r="B9" s="136">
        <v>0.66</v>
      </c>
      <c r="C9" s="137">
        <f t="shared" si="10"/>
        <v>12.75</v>
      </c>
      <c r="D9" s="137">
        <v>10</v>
      </c>
      <c r="E9" s="137">
        <f t="shared" si="0"/>
        <v>2.75</v>
      </c>
      <c r="F9" s="136">
        <f t="shared" si="1"/>
        <v>127.5</v>
      </c>
      <c r="G9" s="127"/>
      <c r="H9" s="135" t="s">
        <v>760</v>
      </c>
      <c r="I9" s="136">
        <v>0.66</v>
      </c>
      <c r="J9" s="138">
        <v>8.25</v>
      </c>
      <c r="K9" s="137">
        <f t="shared" si="5"/>
        <v>10</v>
      </c>
      <c r="L9" s="137">
        <f t="shared" si="2"/>
        <v>-1.75</v>
      </c>
      <c r="M9" s="136">
        <f t="shared" si="3"/>
        <v>82.5</v>
      </c>
      <c r="N9" s="127"/>
      <c r="O9" s="135" t="s">
        <v>760</v>
      </c>
      <c r="P9" s="136">
        <v>0.66</v>
      </c>
      <c r="Q9" s="138">
        <v>1.45</v>
      </c>
      <c r="R9" s="137">
        <f t="shared" si="6"/>
        <v>10</v>
      </c>
      <c r="S9" s="137">
        <f t="shared" si="4"/>
        <v>-8.5500000000000007</v>
      </c>
      <c r="T9" s="136">
        <f t="shared" si="7"/>
        <v>14.5</v>
      </c>
      <c r="U9" s="127"/>
      <c r="V9" s="135" t="s">
        <v>760</v>
      </c>
      <c r="W9" s="136">
        <v>0.66</v>
      </c>
      <c r="X9" s="138">
        <v>3.05</v>
      </c>
      <c r="Y9" s="137">
        <f t="shared" si="8"/>
        <v>10</v>
      </c>
      <c r="Z9" s="137">
        <f t="shared" si="11"/>
        <v>-6.95</v>
      </c>
      <c r="AA9" s="136">
        <f t="shared" si="9"/>
        <v>30.5</v>
      </c>
    </row>
    <row r="10" spans="1:27" s="129" customFormat="1" x14ac:dyDescent="0.3">
      <c r="A10" s="135" t="s">
        <v>761</v>
      </c>
      <c r="B10" s="136">
        <v>1</v>
      </c>
      <c r="C10" s="137">
        <f t="shared" si="10"/>
        <v>60.099999999999994</v>
      </c>
      <c r="D10" s="137">
        <v>70</v>
      </c>
      <c r="E10" s="137">
        <f t="shared" si="0"/>
        <v>-9.9000000000000057</v>
      </c>
      <c r="F10" s="136">
        <f t="shared" si="1"/>
        <v>85.857142857142847</v>
      </c>
      <c r="G10" s="127"/>
      <c r="H10" s="135" t="s">
        <v>761</v>
      </c>
      <c r="I10" s="136">
        <v>1</v>
      </c>
      <c r="J10" s="138">
        <v>5.4</v>
      </c>
      <c r="K10" s="137">
        <f t="shared" si="5"/>
        <v>70</v>
      </c>
      <c r="L10" s="137">
        <f t="shared" si="2"/>
        <v>-64.599999999999994</v>
      </c>
      <c r="M10" s="136">
        <f t="shared" si="3"/>
        <v>7.7142857142857144</v>
      </c>
      <c r="N10" s="127"/>
      <c r="O10" s="135" t="s">
        <v>761</v>
      </c>
      <c r="P10" s="136">
        <v>1</v>
      </c>
      <c r="Q10" s="138">
        <v>49.3</v>
      </c>
      <c r="R10" s="137">
        <f t="shared" si="6"/>
        <v>70</v>
      </c>
      <c r="S10" s="137">
        <f t="shared" si="4"/>
        <v>-20.700000000000003</v>
      </c>
      <c r="T10" s="136">
        <f t="shared" si="7"/>
        <v>70.428571428571431</v>
      </c>
      <c r="U10" s="127"/>
      <c r="V10" s="135" t="s">
        <v>761</v>
      </c>
      <c r="W10" s="136">
        <v>1</v>
      </c>
      <c r="X10" s="138">
        <v>5.4</v>
      </c>
      <c r="Y10" s="137">
        <f t="shared" si="8"/>
        <v>70</v>
      </c>
      <c r="Z10" s="137">
        <f t="shared" si="11"/>
        <v>-64.599999999999994</v>
      </c>
      <c r="AA10" s="136">
        <f t="shared" si="9"/>
        <v>7.7142857142857144</v>
      </c>
    </row>
    <row r="11" spans="1:27" s="129" customFormat="1" x14ac:dyDescent="0.3">
      <c r="A11" s="135" t="s">
        <v>762</v>
      </c>
      <c r="B11" s="136">
        <v>1.1599999999999999</v>
      </c>
      <c r="C11" s="137">
        <f t="shared" si="10"/>
        <v>6.1</v>
      </c>
      <c r="D11" s="137">
        <v>30</v>
      </c>
      <c r="E11" s="137">
        <f t="shared" si="0"/>
        <v>-23.9</v>
      </c>
      <c r="F11" s="136">
        <f t="shared" si="1"/>
        <v>20.333333333333332</v>
      </c>
      <c r="G11" s="127"/>
      <c r="H11" s="135" t="s">
        <v>762</v>
      </c>
      <c r="I11" s="136">
        <v>1.1599999999999999</v>
      </c>
      <c r="J11" s="138">
        <v>0.75</v>
      </c>
      <c r="K11" s="137">
        <f t="shared" si="5"/>
        <v>30</v>
      </c>
      <c r="L11" s="137">
        <f t="shared" si="2"/>
        <v>-29.25</v>
      </c>
      <c r="M11" s="136">
        <f t="shared" si="3"/>
        <v>2.5</v>
      </c>
      <c r="N11" s="127"/>
      <c r="O11" s="135" t="s">
        <v>762</v>
      </c>
      <c r="P11" s="136">
        <v>1.1599999999999999</v>
      </c>
      <c r="Q11" s="138">
        <v>5.35</v>
      </c>
      <c r="R11" s="137">
        <f t="shared" si="6"/>
        <v>30</v>
      </c>
      <c r="S11" s="137">
        <f t="shared" si="4"/>
        <v>-24.65</v>
      </c>
      <c r="T11" s="136">
        <f t="shared" si="7"/>
        <v>17.833333333333332</v>
      </c>
      <c r="U11" s="127"/>
      <c r="V11" s="135" t="s">
        <v>762</v>
      </c>
      <c r="W11" s="136">
        <v>1.1599999999999999</v>
      </c>
      <c r="X11" s="138">
        <v>0</v>
      </c>
      <c r="Y11" s="137">
        <f t="shared" si="8"/>
        <v>30</v>
      </c>
      <c r="Z11" s="137">
        <f t="shared" si="11"/>
        <v>-30</v>
      </c>
      <c r="AA11" s="136">
        <f t="shared" si="9"/>
        <v>0</v>
      </c>
    </row>
    <row r="12" spans="1:27" s="129" customFormat="1" x14ac:dyDescent="0.3">
      <c r="A12" s="135" t="s">
        <v>763</v>
      </c>
      <c r="B12" s="136">
        <v>0.8</v>
      </c>
      <c r="C12" s="137">
        <f t="shared" si="10"/>
        <v>10.5</v>
      </c>
      <c r="D12" s="137">
        <v>0</v>
      </c>
      <c r="E12" s="137">
        <f t="shared" si="0"/>
        <v>10.5</v>
      </c>
      <c r="F12" s="136"/>
      <c r="G12" s="127"/>
      <c r="H12" s="135" t="s">
        <v>763</v>
      </c>
      <c r="I12" s="136">
        <v>0.8</v>
      </c>
      <c r="J12" s="138">
        <v>9</v>
      </c>
      <c r="K12" s="137">
        <f t="shared" si="5"/>
        <v>0</v>
      </c>
      <c r="L12" s="137">
        <f t="shared" si="2"/>
        <v>9</v>
      </c>
      <c r="M12" s="136"/>
      <c r="N12" s="127"/>
      <c r="O12" s="135" t="s">
        <v>763</v>
      </c>
      <c r="P12" s="136">
        <v>0.8</v>
      </c>
      <c r="Q12" s="138">
        <v>0</v>
      </c>
      <c r="R12" s="137">
        <f t="shared" si="6"/>
        <v>0</v>
      </c>
      <c r="S12" s="137">
        <f t="shared" si="4"/>
        <v>0</v>
      </c>
      <c r="T12" s="136"/>
      <c r="U12" s="127"/>
      <c r="V12" s="135" t="s">
        <v>763</v>
      </c>
      <c r="W12" s="136">
        <v>0.8</v>
      </c>
      <c r="X12" s="138">
        <v>1.5</v>
      </c>
      <c r="Y12" s="137">
        <f t="shared" si="8"/>
        <v>0</v>
      </c>
      <c r="Z12" s="137">
        <f t="shared" si="11"/>
        <v>1.5</v>
      </c>
      <c r="AA12" s="136" t="e">
        <f t="shared" si="9"/>
        <v>#DIV/0!</v>
      </c>
    </row>
    <row r="13" spans="1:27" s="129" customFormat="1" x14ac:dyDescent="0.3">
      <c r="A13" s="135" t="s">
        <v>764</v>
      </c>
      <c r="B13" s="136">
        <v>1.27</v>
      </c>
      <c r="C13" s="137">
        <f t="shared" si="10"/>
        <v>65.907200000000003</v>
      </c>
      <c r="D13" s="137">
        <v>35</v>
      </c>
      <c r="E13" s="137">
        <f t="shared" si="0"/>
        <v>30.907200000000003</v>
      </c>
      <c r="F13" s="136">
        <f t="shared" ref="F13:F22" si="12">C13*100/D13</f>
        <v>188.30628571428574</v>
      </c>
      <c r="G13" s="127"/>
      <c r="H13" s="135" t="s">
        <v>764</v>
      </c>
      <c r="I13" s="136">
        <v>1.27</v>
      </c>
      <c r="J13" s="138">
        <v>18.795200000000005</v>
      </c>
      <c r="K13" s="137">
        <f t="shared" si="5"/>
        <v>35</v>
      </c>
      <c r="L13" s="137">
        <f t="shared" si="2"/>
        <v>-16.204799999999995</v>
      </c>
      <c r="M13" s="136">
        <f t="shared" ref="M13:M22" si="13">J13*100/K13</f>
        <v>53.700571428571443</v>
      </c>
      <c r="N13" s="127"/>
      <c r="O13" s="135" t="s">
        <v>764</v>
      </c>
      <c r="P13" s="136">
        <v>1.27</v>
      </c>
      <c r="Q13" s="138">
        <v>47.112000000000002</v>
      </c>
      <c r="R13" s="137">
        <f t="shared" si="6"/>
        <v>35</v>
      </c>
      <c r="S13" s="137">
        <f t="shared" si="4"/>
        <v>12.112000000000002</v>
      </c>
      <c r="T13" s="136">
        <f t="shared" ref="T13:T22" si="14">Q13*100/R13</f>
        <v>134.60571428571427</v>
      </c>
      <c r="U13" s="127"/>
      <c r="V13" s="135" t="s">
        <v>764</v>
      </c>
      <c r="W13" s="136">
        <v>1.27</v>
      </c>
      <c r="X13" s="138">
        <v>0</v>
      </c>
      <c r="Y13" s="137">
        <f t="shared" si="8"/>
        <v>35</v>
      </c>
      <c r="Z13" s="137">
        <f t="shared" si="11"/>
        <v>-35</v>
      </c>
      <c r="AA13" s="136">
        <f t="shared" si="9"/>
        <v>0</v>
      </c>
    </row>
    <row r="14" spans="1:27" s="129" customFormat="1" x14ac:dyDescent="0.3">
      <c r="A14" s="135" t="s">
        <v>765</v>
      </c>
      <c r="B14" s="136">
        <v>1.4</v>
      </c>
      <c r="C14" s="137">
        <f t="shared" si="10"/>
        <v>15.2</v>
      </c>
      <c r="D14" s="137">
        <v>58</v>
      </c>
      <c r="E14" s="137">
        <f t="shared" si="0"/>
        <v>-42.8</v>
      </c>
      <c r="F14" s="136">
        <f t="shared" si="12"/>
        <v>26.206896551724139</v>
      </c>
      <c r="G14" s="127"/>
      <c r="H14" s="135" t="s">
        <v>765</v>
      </c>
      <c r="I14" s="136">
        <v>1.4</v>
      </c>
      <c r="J14" s="138">
        <v>1.875</v>
      </c>
      <c r="K14" s="137">
        <f t="shared" si="5"/>
        <v>58</v>
      </c>
      <c r="L14" s="137">
        <f t="shared" si="2"/>
        <v>-56.125</v>
      </c>
      <c r="M14" s="136">
        <f t="shared" si="13"/>
        <v>3.2327586206896552</v>
      </c>
      <c r="N14" s="127"/>
      <c r="O14" s="135" t="s">
        <v>765</v>
      </c>
      <c r="P14" s="136">
        <v>1.4</v>
      </c>
      <c r="Q14" s="138">
        <v>11.824999999999999</v>
      </c>
      <c r="R14" s="137">
        <f t="shared" si="6"/>
        <v>58</v>
      </c>
      <c r="S14" s="137">
        <f t="shared" si="4"/>
        <v>-46.174999999999997</v>
      </c>
      <c r="T14" s="136">
        <f t="shared" si="14"/>
        <v>20.387931034482758</v>
      </c>
      <c r="U14" s="127"/>
      <c r="V14" s="135" t="s">
        <v>765</v>
      </c>
      <c r="W14" s="136">
        <v>1.4</v>
      </c>
      <c r="X14" s="138">
        <v>1.5</v>
      </c>
      <c r="Y14" s="137">
        <f t="shared" si="8"/>
        <v>58</v>
      </c>
      <c r="Z14" s="137">
        <f t="shared" si="11"/>
        <v>-56.5</v>
      </c>
      <c r="AA14" s="136">
        <f t="shared" si="9"/>
        <v>2.5862068965517242</v>
      </c>
    </row>
    <row r="15" spans="1:27" s="129" customFormat="1" ht="33" x14ac:dyDescent="0.3">
      <c r="A15" s="135" t="s">
        <v>766</v>
      </c>
      <c r="B15" s="136">
        <v>1.4</v>
      </c>
      <c r="C15" s="137">
        <f>J15+Q15+X15</f>
        <v>23.234999999999996</v>
      </c>
      <c r="D15" s="137">
        <v>40</v>
      </c>
      <c r="E15" s="137">
        <f t="shared" si="0"/>
        <v>-16.765000000000004</v>
      </c>
      <c r="F15" s="136">
        <f t="shared" si="12"/>
        <v>58.087499999999991</v>
      </c>
      <c r="G15" s="127"/>
      <c r="H15" s="135" t="s">
        <v>766</v>
      </c>
      <c r="I15" s="136">
        <v>1.4</v>
      </c>
      <c r="J15" s="138">
        <v>16.649999999999999</v>
      </c>
      <c r="K15" s="137">
        <f t="shared" si="5"/>
        <v>40</v>
      </c>
      <c r="L15" s="137">
        <f t="shared" si="2"/>
        <v>-23.35</v>
      </c>
      <c r="M15" s="136">
        <f t="shared" si="13"/>
        <v>41.624999999999993</v>
      </c>
      <c r="N15" s="127"/>
      <c r="O15" s="135" t="s">
        <v>766</v>
      </c>
      <c r="P15" s="136">
        <v>1.4</v>
      </c>
      <c r="Q15" s="138">
        <v>2.3849999999999998</v>
      </c>
      <c r="R15" s="137">
        <f t="shared" si="6"/>
        <v>40</v>
      </c>
      <c r="S15" s="137">
        <f t="shared" si="4"/>
        <v>-37.615000000000002</v>
      </c>
      <c r="T15" s="136">
        <f t="shared" si="14"/>
        <v>5.9624999999999995</v>
      </c>
      <c r="U15" s="127"/>
      <c r="V15" s="135" t="s">
        <v>766</v>
      </c>
      <c r="W15" s="136">
        <v>1.4</v>
      </c>
      <c r="X15" s="138">
        <v>4.2</v>
      </c>
      <c r="Y15" s="137">
        <f t="shared" si="8"/>
        <v>40</v>
      </c>
      <c r="Z15" s="137">
        <f t="shared" si="11"/>
        <v>-35.799999999999997</v>
      </c>
      <c r="AA15" s="136">
        <f t="shared" si="9"/>
        <v>10.5</v>
      </c>
    </row>
    <row r="16" spans="1:27" s="129" customFormat="1" x14ac:dyDescent="0.3">
      <c r="A16" s="132" t="s">
        <v>767</v>
      </c>
      <c r="B16" s="133"/>
      <c r="C16" s="139">
        <f>C17/B17+C18/B18</f>
        <v>182.38888888888886</v>
      </c>
      <c r="D16" s="139">
        <v>291</v>
      </c>
      <c r="E16" s="139">
        <f t="shared" si="0"/>
        <v>-108.61111111111114</v>
      </c>
      <c r="F16" s="133">
        <f t="shared" si="12"/>
        <v>62.676594119893082</v>
      </c>
      <c r="G16" s="127"/>
      <c r="H16" s="132" t="s">
        <v>767</v>
      </c>
      <c r="I16" s="133"/>
      <c r="J16" s="134">
        <f>J17/I17+J18/I18</f>
        <v>31.375925925925927</v>
      </c>
      <c r="K16" s="139">
        <f>K17/I17+K18/I18</f>
        <v>290.7037037037037</v>
      </c>
      <c r="L16" s="139">
        <f t="shared" si="2"/>
        <v>-259.32777777777778</v>
      </c>
      <c r="M16" s="133">
        <f t="shared" si="13"/>
        <v>10.79309466174035</v>
      </c>
      <c r="N16" s="127"/>
      <c r="O16" s="132" t="s">
        <v>767</v>
      </c>
      <c r="P16" s="133"/>
      <c r="Q16" s="139">
        <f>Q17/P17+Q18/P18</f>
        <v>150.65740740740739</v>
      </c>
      <c r="R16" s="139">
        <f>R17/P17+R18/P18</f>
        <v>290.7037037037037</v>
      </c>
      <c r="S16" s="139">
        <f>Q16-R16</f>
        <v>-140.0462962962963</v>
      </c>
      <c r="T16" s="133">
        <f t="shared" si="14"/>
        <v>51.825073257739838</v>
      </c>
      <c r="U16" s="127"/>
      <c r="V16" s="132" t="s">
        <v>767</v>
      </c>
      <c r="W16" s="133"/>
      <c r="X16" s="139">
        <f>X17/W17+X18/W18</f>
        <v>0.35555555555555551</v>
      </c>
      <c r="Y16" s="139">
        <f>Y17/W17+Y18/W18</f>
        <v>290.7037037037037</v>
      </c>
      <c r="Z16" s="139">
        <f>X16-Y16</f>
        <v>-290.34814814814814</v>
      </c>
      <c r="AA16" s="133">
        <f t="shared" si="9"/>
        <v>0.12230857434068032</v>
      </c>
    </row>
    <row r="17" spans="1:27" s="129" customFormat="1" x14ac:dyDescent="0.3">
      <c r="A17" s="135" t="s">
        <v>768</v>
      </c>
      <c r="B17" s="136">
        <v>1</v>
      </c>
      <c r="C17" s="137">
        <f>J17+Q17+X17</f>
        <v>136.29999999999998</v>
      </c>
      <c r="D17" s="137">
        <v>187</v>
      </c>
      <c r="E17" s="137">
        <f t="shared" si="0"/>
        <v>-50.700000000000017</v>
      </c>
      <c r="F17" s="136">
        <f t="shared" si="12"/>
        <v>72.887700534759347</v>
      </c>
      <c r="G17" s="127"/>
      <c r="H17" s="135" t="s">
        <v>768</v>
      </c>
      <c r="I17" s="136">
        <v>1</v>
      </c>
      <c r="J17" s="138">
        <v>25.95</v>
      </c>
      <c r="K17" s="137">
        <f>R17</f>
        <v>187</v>
      </c>
      <c r="L17" s="137">
        <f t="shared" si="2"/>
        <v>-161.05000000000001</v>
      </c>
      <c r="M17" s="136">
        <f t="shared" si="13"/>
        <v>13.877005347593583</v>
      </c>
      <c r="N17" s="127"/>
      <c r="O17" s="135" t="s">
        <v>768</v>
      </c>
      <c r="P17" s="136">
        <v>1</v>
      </c>
      <c r="Q17" s="138">
        <v>110.35</v>
      </c>
      <c r="R17" s="137">
        <f>D17</f>
        <v>187</v>
      </c>
      <c r="S17" s="137">
        <f t="shared" si="4"/>
        <v>-76.650000000000006</v>
      </c>
      <c r="T17" s="136">
        <f t="shared" si="14"/>
        <v>59.010695187165773</v>
      </c>
      <c r="U17" s="127"/>
      <c r="V17" s="135" t="s">
        <v>768</v>
      </c>
      <c r="W17" s="136">
        <v>1</v>
      </c>
      <c r="X17" s="138">
        <v>0</v>
      </c>
      <c r="Y17" s="137">
        <f>K17</f>
        <v>187</v>
      </c>
      <c r="Z17" s="137">
        <f>X17-Y17</f>
        <v>-187</v>
      </c>
      <c r="AA17" s="136">
        <f t="shared" si="9"/>
        <v>0</v>
      </c>
    </row>
    <row r="18" spans="1:27" s="129" customFormat="1" x14ac:dyDescent="0.3">
      <c r="A18" s="135" t="s">
        <v>769</v>
      </c>
      <c r="B18" s="136">
        <v>2.7</v>
      </c>
      <c r="C18" s="137">
        <f>J18+Q18+X18</f>
        <v>124.44</v>
      </c>
      <c r="D18" s="137">
        <v>280</v>
      </c>
      <c r="E18" s="137">
        <f t="shared" si="0"/>
        <v>-155.56</v>
      </c>
      <c r="F18" s="136">
        <f t="shared" si="12"/>
        <v>44.442857142857143</v>
      </c>
      <c r="G18" s="127"/>
      <c r="H18" s="135" t="s">
        <v>769</v>
      </c>
      <c r="I18" s="136">
        <v>2.7</v>
      </c>
      <c r="J18" s="138">
        <v>14.65</v>
      </c>
      <c r="K18" s="137">
        <f>R18</f>
        <v>280</v>
      </c>
      <c r="L18" s="137">
        <f t="shared" si="2"/>
        <v>-265.35000000000002</v>
      </c>
      <c r="M18" s="136">
        <f t="shared" si="13"/>
        <v>5.2321428571428568</v>
      </c>
      <c r="N18" s="127"/>
      <c r="O18" s="135" t="s">
        <v>769</v>
      </c>
      <c r="P18" s="136">
        <v>2.7</v>
      </c>
      <c r="Q18" s="138">
        <v>108.83</v>
      </c>
      <c r="R18" s="137">
        <f>D18</f>
        <v>280</v>
      </c>
      <c r="S18" s="137">
        <f t="shared" si="4"/>
        <v>-171.17000000000002</v>
      </c>
      <c r="T18" s="136">
        <f t="shared" si="14"/>
        <v>38.86785714285714</v>
      </c>
      <c r="U18" s="127"/>
      <c r="V18" s="135" t="s">
        <v>769</v>
      </c>
      <c r="W18" s="136">
        <v>2.7</v>
      </c>
      <c r="X18" s="138">
        <v>0.96</v>
      </c>
      <c r="Y18" s="137">
        <f>K18</f>
        <v>280</v>
      </c>
      <c r="Z18" s="137">
        <f>X18-Y18</f>
        <v>-279.04000000000002</v>
      </c>
      <c r="AA18" s="136">
        <f t="shared" si="9"/>
        <v>0.34285714285714286</v>
      </c>
    </row>
    <row r="19" spans="1:27" s="129" customFormat="1" x14ac:dyDescent="0.3">
      <c r="A19" s="132" t="s">
        <v>770</v>
      </c>
      <c r="B19" s="133"/>
      <c r="C19" s="139">
        <f>C20/B20+C21/B21+C22/B22</f>
        <v>460.91666666666669</v>
      </c>
      <c r="D19" s="139">
        <v>547</v>
      </c>
      <c r="E19" s="139">
        <f t="shared" si="0"/>
        <v>-86.083333333333314</v>
      </c>
      <c r="F19" s="133">
        <f t="shared" si="12"/>
        <v>84.262644728823901</v>
      </c>
      <c r="G19" s="127"/>
      <c r="H19" s="132" t="s">
        <v>770</v>
      </c>
      <c r="I19" s="133"/>
      <c r="J19" s="134">
        <f>J20/I20+J21/I21+J22/I22</f>
        <v>118.3</v>
      </c>
      <c r="K19" s="139">
        <f>K20/I20+K21/I21+K22/I22</f>
        <v>547.22222222222217</v>
      </c>
      <c r="L19" s="139">
        <f t="shared" si="2"/>
        <v>-428.92222222222216</v>
      </c>
      <c r="M19" s="133">
        <f t="shared" si="13"/>
        <v>21.618274111675127</v>
      </c>
      <c r="N19" s="127"/>
      <c r="O19" s="132" t="s">
        <v>770</v>
      </c>
      <c r="P19" s="133"/>
      <c r="Q19" s="139">
        <f>Q20/P20+Q21/P21+Q22/P22</f>
        <v>184.77222222222224</v>
      </c>
      <c r="R19" s="139">
        <f>R20/P20+R21/P21+R22/P22</f>
        <v>547.22222222222217</v>
      </c>
      <c r="S19" s="139">
        <f t="shared" si="4"/>
        <v>-362.44999999999993</v>
      </c>
      <c r="T19" s="133">
        <f t="shared" si="14"/>
        <v>33.765482233502539</v>
      </c>
      <c r="U19" s="127"/>
      <c r="V19" s="132" t="s">
        <v>770</v>
      </c>
      <c r="W19" s="133"/>
      <c r="X19" s="139">
        <f>X20/W20+X21/W21+X22/W22</f>
        <v>157.84444444444443</v>
      </c>
      <c r="Y19" s="139">
        <f>Y20/W20+Y21/W21+Y22/W22</f>
        <v>547.22222222222217</v>
      </c>
      <c r="Z19" s="139">
        <f t="shared" ref="Z19:Z24" si="15">X19-Y19</f>
        <v>-389.37777777777774</v>
      </c>
      <c r="AA19" s="133">
        <f t="shared" si="9"/>
        <v>28.844670050761422</v>
      </c>
    </row>
    <row r="20" spans="1:27" s="129" customFormat="1" x14ac:dyDescent="0.3">
      <c r="A20" s="135" t="s">
        <v>771</v>
      </c>
      <c r="B20" s="136">
        <v>1</v>
      </c>
      <c r="C20" s="137">
        <f>J20+Q20+X20</f>
        <v>326.25</v>
      </c>
      <c r="D20" s="137">
        <v>185</v>
      </c>
      <c r="E20" s="137">
        <f t="shared" si="0"/>
        <v>141.25</v>
      </c>
      <c r="F20" s="136">
        <f t="shared" si="12"/>
        <v>176.35135135135135</v>
      </c>
      <c r="G20" s="127"/>
      <c r="H20" s="135" t="s">
        <v>771</v>
      </c>
      <c r="I20" s="136">
        <v>1</v>
      </c>
      <c r="J20" s="138">
        <v>106.3</v>
      </c>
      <c r="K20" s="137">
        <f>R20</f>
        <v>185</v>
      </c>
      <c r="L20" s="137">
        <f t="shared" si="2"/>
        <v>-78.7</v>
      </c>
      <c r="M20" s="136">
        <f t="shared" si="13"/>
        <v>57.45945945945946</v>
      </c>
      <c r="N20" s="127"/>
      <c r="O20" s="135" t="s">
        <v>771</v>
      </c>
      <c r="P20" s="136">
        <v>1</v>
      </c>
      <c r="Q20" s="137">
        <v>108.55</v>
      </c>
      <c r="R20" s="137">
        <f>D20</f>
        <v>185</v>
      </c>
      <c r="S20" s="137">
        <f t="shared" si="4"/>
        <v>-76.45</v>
      </c>
      <c r="T20" s="136">
        <f t="shared" si="14"/>
        <v>58.675675675675677</v>
      </c>
      <c r="U20" s="127"/>
      <c r="V20" s="135" t="s">
        <v>771</v>
      </c>
      <c r="W20" s="136">
        <v>1</v>
      </c>
      <c r="X20" s="138">
        <v>111.4</v>
      </c>
      <c r="Y20" s="137">
        <f>K20</f>
        <v>185</v>
      </c>
      <c r="Z20" s="137">
        <f t="shared" si="15"/>
        <v>-73.599999999999994</v>
      </c>
      <c r="AA20" s="136">
        <f t="shared" si="9"/>
        <v>60.216216216216218</v>
      </c>
    </row>
    <row r="21" spans="1:27" s="129" customFormat="1" x14ac:dyDescent="0.3">
      <c r="A21" s="135" t="s">
        <v>772</v>
      </c>
      <c r="B21" s="136">
        <v>0.15</v>
      </c>
      <c r="C21" s="137">
        <f t="shared" ref="C21:C22" si="16">J21+Q21+X21</f>
        <v>10.199999999999999</v>
      </c>
      <c r="D21" s="137">
        <v>21</v>
      </c>
      <c r="E21" s="137">
        <f t="shared" si="0"/>
        <v>-10.8</v>
      </c>
      <c r="F21" s="136">
        <f t="shared" si="12"/>
        <v>48.571428571428569</v>
      </c>
      <c r="G21" s="127"/>
      <c r="H21" s="135" t="s">
        <v>772</v>
      </c>
      <c r="I21" s="136">
        <v>0.15</v>
      </c>
      <c r="J21" s="138">
        <v>1.7999999999999998</v>
      </c>
      <c r="K21" s="137">
        <f>R21</f>
        <v>21</v>
      </c>
      <c r="L21" s="137">
        <f t="shared" si="2"/>
        <v>-19.2</v>
      </c>
      <c r="M21" s="136">
        <f t="shared" si="13"/>
        <v>8.5714285714285694</v>
      </c>
      <c r="N21" s="127"/>
      <c r="O21" s="135" t="s">
        <v>772</v>
      </c>
      <c r="P21" s="136">
        <v>0.15</v>
      </c>
      <c r="Q21" s="137">
        <v>8.1</v>
      </c>
      <c r="R21" s="137">
        <f>D21</f>
        <v>21</v>
      </c>
      <c r="S21" s="137">
        <f t="shared" si="4"/>
        <v>-12.9</v>
      </c>
      <c r="T21" s="136">
        <f t="shared" si="14"/>
        <v>38.571428571428569</v>
      </c>
      <c r="U21" s="127"/>
      <c r="V21" s="135" t="s">
        <v>772</v>
      </c>
      <c r="W21" s="136">
        <v>0.15</v>
      </c>
      <c r="X21" s="138">
        <v>0.3</v>
      </c>
      <c r="Y21" s="137">
        <f>K21</f>
        <v>21</v>
      </c>
      <c r="Z21" s="137">
        <f t="shared" si="15"/>
        <v>-20.7</v>
      </c>
      <c r="AA21" s="136">
        <f t="shared" si="9"/>
        <v>1.4285714285714286</v>
      </c>
    </row>
    <row r="22" spans="1:27" s="129" customFormat="1" x14ac:dyDescent="0.3">
      <c r="A22" s="135" t="s">
        <v>773</v>
      </c>
      <c r="B22" s="136">
        <v>0.9</v>
      </c>
      <c r="C22" s="137">
        <f t="shared" si="16"/>
        <v>60</v>
      </c>
      <c r="D22" s="137">
        <v>200</v>
      </c>
      <c r="E22" s="137">
        <f t="shared" si="0"/>
        <v>-140</v>
      </c>
      <c r="F22" s="136">
        <f t="shared" si="12"/>
        <v>30</v>
      </c>
      <c r="G22" s="127"/>
      <c r="H22" s="135" t="s">
        <v>773</v>
      </c>
      <c r="I22" s="136">
        <v>0.9</v>
      </c>
      <c r="J22" s="138">
        <v>0</v>
      </c>
      <c r="K22" s="137">
        <f>R22</f>
        <v>200</v>
      </c>
      <c r="L22" s="137">
        <f t="shared" si="2"/>
        <v>-200</v>
      </c>
      <c r="M22" s="136">
        <f t="shared" si="13"/>
        <v>0</v>
      </c>
      <c r="N22" s="127"/>
      <c r="O22" s="135" t="s">
        <v>773</v>
      </c>
      <c r="P22" s="136">
        <v>0.9</v>
      </c>
      <c r="Q22" s="137">
        <v>20</v>
      </c>
      <c r="R22" s="137">
        <f>D22</f>
        <v>200</v>
      </c>
      <c r="S22" s="137">
        <f t="shared" si="4"/>
        <v>-180</v>
      </c>
      <c r="T22" s="136">
        <f t="shared" si="14"/>
        <v>10</v>
      </c>
      <c r="U22" s="127"/>
      <c r="V22" s="135" t="s">
        <v>773</v>
      </c>
      <c r="W22" s="136">
        <v>0.9</v>
      </c>
      <c r="X22" s="138">
        <v>40</v>
      </c>
      <c r="Y22" s="137">
        <f>K22</f>
        <v>200</v>
      </c>
      <c r="Z22" s="137">
        <f t="shared" si="15"/>
        <v>-160</v>
      </c>
      <c r="AA22" s="136">
        <f t="shared" si="9"/>
        <v>20</v>
      </c>
    </row>
    <row r="23" spans="1:27" s="129" customFormat="1" ht="49.5" x14ac:dyDescent="0.3">
      <c r="A23" s="135" t="s">
        <v>774</v>
      </c>
      <c r="B23" s="136"/>
      <c r="C23" s="137">
        <f>J23+Q23+X23</f>
        <v>0</v>
      </c>
      <c r="D23" s="140">
        <v>0</v>
      </c>
      <c r="E23" s="137">
        <f t="shared" si="0"/>
        <v>0</v>
      </c>
      <c r="F23" s="136">
        <v>0</v>
      </c>
      <c r="G23" s="127"/>
      <c r="H23" s="135" t="s">
        <v>774</v>
      </c>
      <c r="I23" s="136"/>
      <c r="J23" s="138">
        <v>0</v>
      </c>
      <c r="K23" s="137">
        <f>R23</f>
        <v>0</v>
      </c>
      <c r="L23" s="137">
        <f t="shared" si="2"/>
        <v>0</v>
      </c>
      <c r="M23" s="136">
        <v>0</v>
      </c>
      <c r="N23" s="127"/>
      <c r="O23" s="135" t="s">
        <v>774</v>
      </c>
      <c r="P23" s="136"/>
      <c r="Q23" s="137">
        <v>0</v>
      </c>
      <c r="R23" s="137">
        <f>D23</f>
        <v>0</v>
      </c>
      <c r="S23" s="137">
        <f t="shared" si="4"/>
        <v>0</v>
      </c>
      <c r="T23" s="136">
        <v>0</v>
      </c>
      <c r="U23" s="127"/>
      <c r="V23" s="135" t="s">
        <v>774</v>
      </c>
      <c r="W23" s="136"/>
      <c r="X23" s="138">
        <v>0</v>
      </c>
      <c r="Y23" s="137">
        <f>K23</f>
        <v>0</v>
      </c>
      <c r="Z23" s="137">
        <f>X23-Y23</f>
        <v>0</v>
      </c>
      <c r="AA23" s="136" t="e">
        <f t="shared" si="9"/>
        <v>#DIV/0!</v>
      </c>
    </row>
    <row r="24" spans="1:27" s="129" customFormat="1" ht="33" x14ac:dyDescent="0.3">
      <c r="A24" s="132" t="s">
        <v>775</v>
      </c>
      <c r="B24" s="133"/>
      <c r="C24" s="139">
        <f>C25/B25+C26/B26+C27/B27+C28/B28+C29/B29</f>
        <v>230.7169047619048</v>
      </c>
      <c r="D24" s="139">
        <v>310</v>
      </c>
      <c r="E24" s="139">
        <f t="shared" si="0"/>
        <v>-79.2830952380952</v>
      </c>
      <c r="F24" s="133">
        <f t="shared" ref="F24:F29" si="17">C24*100/D24</f>
        <v>74.424807987711233</v>
      </c>
      <c r="G24" s="127"/>
      <c r="H24" s="132" t="s">
        <v>775</v>
      </c>
      <c r="I24" s="133"/>
      <c r="J24" s="134">
        <f>J25/I25+J26/I26+J27/I27+J28/I28+J29/I29</f>
        <v>88.761904761904759</v>
      </c>
      <c r="K24" s="139">
        <f>K25/I25+K26/I26+K27/I27+K28/I28+K29/I29</f>
        <v>310.47619047619054</v>
      </c>
      <c r="L24" s="139">
        <f t="shared" si="2"/>
        <v>-221.71428571428578</v>
      </c>
      <c r="M24" s="133">
        <f t="shared" ref="M24:M29" si="18">J24*100/K24</f>
        <v>28.588957055214713</v>
      </c>
      <c r="N24" s="127"/>
      <c r="O24" s="132" t="s">
        <v>775</v>
      </c>
      <c r="P24" s="133"/>
      <c r="Q24" s="139">
        <f>Q25/P25+Q26/P26+Q27/P27+Q28/P28+Q29/P29</f>
        <v>104.86928571428571</v>
      </c>
      <c r="R24" s="139">
        <f>R25/P25+R26/P26+R27/P27+R28/P28+R29/P29</f>
        <v>310.47619047619054</v>
      </c>
      <c r="S24" s="139">
        <f t="shared" si="4"/>
        <v>-205.60690476190484</v>
      </c>
      <c r="T24" s="133">
        <f t="shared" ref="T24:T29" si="19">Q24*100/R24</f>
        <v>33.7769171779141</v>
      </c>
      <c r="U24" s="127"/>
      <c r="V24" s="132" t="s">
        <v>775</v>
      </c>
      <c r="W24" s="133"/>
      <c r="X24" s="139">
        <f>X25/W25+X26/W26+X27/W27+X28/W28+X29/W29</f>
        <v>37.085714285714289</v>
      </c>
      <c r="Y24" s="139">
        <f>Y25/W25+Y26/W26+Y27/W27+Y28/W28+Y29/W29</f>
        <v>310.47619047619054</v>
      </c>
      <c r="Z24" s="139">
        <f t="shared" si="15"/>
        <v>-273.39047619047625</v>
      </c>
      <c r="AA24" s="133">
        <f t="shared" si="9"/>
        <v>11.944785276073619</v>
      </c>
    </row>
    <row r="25" spans="1:27" s="129" customFormat="1" x14ac:dyDescent="0.3">
      <c r="A25" s="135" t="s">
        <v>776</v>
      </c>
      <c r="B25" s="136">
        <v>1.5</v>
      </c>
      <c r="C25" s="137">
        <f t="shared" ref="C25:C33" si="20">J25+Q25+X25</f>
        <v>50</v>
      </c>
      <c r="D25" s="137">
        <v>80</v>
      </c>
      <c r="E25" s="137">
        <f t="shared" si="0"/>
        <v>-30</v>
      </c>
      <c r="F25" s="136">
        <f t="shared" si="17"/>
        <v>62.5</v>
      </c>
      <c r="G25" s="127"/>
      <c r="H25" s="135" t="s">
        <v>776</v>
      </c>
      <c r="I25" s="136">
        <v>1.5</v>
      </c>
      <c r="J25" s="138">
        <v>0</v>
      </c>
      <c r="K25" s="137">
        <f>R25</f>
        <v>80</v>
      </c>
      <c r="L25" s="137">
        <f t="shared" si="2"/>
        <v>-80</v>
      </c>
      <c r="M25" s="136">
        <f t="shared" si="18"/>
        <v>0</v>
      </c>
      <c r="N25" s="127"/>
      <c r="O25" s="135" t="s">
        <v>776</v>
      </c>
      <c r="P25" s="136">
        <v>1.5</v>
      </c>
      <c r="Q25" s="138">
        <v>50</v>
      </c>
      <c r="R25" s="137">
        <f>D25</f>
        <v>80</v>
      </c>
      <c r="S25" s="137">
        <f t="shared" si="4"/>
        <v>-30</v>
      </c>
      <c r="T25" s="136">
        <f t="shared" si="19"/>
        <v>62.5</v>
      </c>
      <c r="U25" s="127"/>
      <c r="V25" s="135" t="s">
        <v>776</v>
      </c>
      <c r="W25" s="136">
        <v>1.5</v>
      </c>
      <c r="X25" s="138">
        <v>0</v>
      </c>
      <c r="Y25" s="137">
        <f>K25</f>
        <v>80</v>
      </c>
      <c r="Z25" s="137" t="e">
        <f>#REF!-Y25</f>
        <v>#REF!</v>
      </c>
      <c r="AA25" s="136">
        <f t="shared" si="9"/>
        <v>0</v>
      </c>
    </row>
    <row r="26" spans="1:27" s="129" customFormat="1" x14ac:dyDescent="0.3">
      <c r="A26" s="135" t="s">
        <v>244</v>
      </c>
      <c r="B26" s="136">
        <v>1</v>
      </c>
      <c r="C26" s="137">
        <f t="shared" si="20"/>
        <v>63.155000000000001</v>
      </c>
      <c r="D26" s="137">
        <v>150</v>
      </c>
      <c r="E26" s="137">
        <f t="shared" si="0"/>
        <v>-86.844999999999999</v>
      </c>
      <c r="F26" s="136">
        <f t="shared" si="17"/>
        <v>42.103333333333332</v>
      </c>
      <c r="G26" s="127"/>
      <c r="H26" s="135" t="s">
        <v>244</v>
      </c>
      <c r="I26" s="136">
        <v>1</v>
      </c>
      <c r="J26" s="138">
        <v>36.833333333333336</v>
      </c>
      <c r="K26" s="137">
        <f>R26</f>
        <v>150</v>
      </c>
      <c r="L26" s="137">
        <f t="shared" si="2"/>
        <v>-113.16666666666666</v>
      </c>
      <c r="M26" s="136">
        <f t="shared" si="18"/>
        <v>24.555555555555557</v>
      </c>
      <c r="N26" s="127"/>
      <c r="O26" s="135" t="s">
        <v>244</v>
      </c>
      <c r="P26" s="136">
        <v>1</v>
      </c>
      <c r="Q26" s="138">
        <v>22.321666666666665</v>
      </c>
      <c r="R26" s="137">
        <f>D26</f>
        <v>150</v>
      </c>
      <c r="S26" s="137">
        <f t="shared" si="4"/>
        <v>-127.67833333333334</v>
      </c>
      <c r="T26" s="136">
        <f t="shared" si="19"/>
        <v>14.88111111111111</v>
      </c>
      <c r="U26" s="127"/>
      <c r="V26" s="135" t="s">
        <v>244</v>
      </c>
      <c r="W26" s="136">
        <v>1</v>
      </c>
      <c r="X26" s="138">
        <v>4</v>
      </c>
      <c r="Y26" s="137">
        <f>K26</f>
        <v>150</v>
      </c>
      <c r="Z26" s="137" t="e">
        <f>#REF!-Y26</f>
        <v>#REF!</v>
      </c>
      <c r="AA26" s="136">
        <f t="shared" si="9"/>
        <v>2.6666666666666665</v>
      </c>
    </row>
    <row r="27" spans="1:27" s="129" customFormat="1" x14ac:dyDescent="0.3">
      <c r="A27" s="135" t="s">
        <v>777</v>
      </c>
      <c r="B27" s="136">
        <v>0.7</v>
      </c>
      <c r="C27" s="137">
        <f t="shared" si="20"/>
        <v>41.9</v>
      </c>
      <c r="D27" s="137">
        <v>45</v>
      </c>
      <c r="E27" s="137">
        <f t="shared" si="0"/>
        <v>-3.1000000000000014</v>
      </c>
      <c r="F27" s="136">
        <f t="shared" si="17"/>
        <v>93.111111111111114</v>
      </c>
      <c r="G27" s="127"/>
      <c r="H27" s="135" t="s">
        <v>777</v>
      </c>
      <c r="I27" s="136">
        <v>0.7</v>
      </c>
      <c r="J27" s="138">
        <v>20.399999999999999</v>
      </c>
      <c r="K27" s="137">
        <f>R27</f>
        <v>45</v>
      </c>
      <c r="L27" s="137">
        <f t="shared" si="2"/>
        <v>-24.6</v>
      </c>
      <c r="M27" s="136">
        <f t="shared" si="18"/>
        <v>45.333333333333329</v>
      </c>
      <c r="N27" s="127"/>
      <c r="O27" s="135" t="s">
        <v>777</v>
      </c>
      <c r="P27" s="136">
        <v>0.7</v>
      </c>
      <c r="Q27" s="138">
        <v>20</v>
      </c>
      <c r="R27" s="137">
        <f>D27</f>
        <v>45</v>
      </c>
      <c r="S27" s="137">
        <f t="shared" si="4"/>
        <v>-25</v>
      </c>
      <c r="T27" s="136">
        <f t="shared" si="19"/>
        <v>44.444444444444443</v>
      </c>
      <c r="U27" s="127"/>
      <c r="V27" s="135" t="s">
        <v>777</v>
      </c>
      <c r="W27" s="136">
        <v>0.7</v>
      </c>
      <c r="X27" s="138">
        <v>1.5</v>
      </c>
      <c r="Y27" s="137">
        <f>K27</f>
        <v>45</v>
      </c>
      <c r="Z27" s="137" t="e">
        <f>#REF!-Y27</f>
        <v>#REF!</v>
      </c>
      <c r="AA27" s="136">
        <f t="shared" si="9"/>
        <v>3.3333333333333335</v>
      </c>
    </row>
    <row r="28" spans="1:27" s="129" customFormat="1" x14ac:dyDescent="0.3">
      <c r="A28" s="135" t="s">
        <v>778</v>
      </c>
      <c r="B28" s="136">
        <v>0.7</v>
      </c>
      <c r="C28" s="137">
        <f t="shared" si="20"/>
        <v>14.05</v>
      </c>
      <c r="D28" s="137">
        <v>15</v>
      </c>
      <c r="E28" s="137">
        <f t="shared" si="0"/>
        <v>-0.94999999999999929</v>
      </c>
      <c r="F28" s="136">
        <f t="shared" si="17"/>
        <v>93.666666666666671</v>
      </c>
      <c r="G28" s="127"/>
      <c r="H28" s="135" t="s">
        <v>778</v>
      </c>
      <c r="I28" s="136">
        <v>0.7</v>
      </c>
      <c r="J28" s="138">
        <v>5.3</v>
      </c>
      <c r="K28" s="137">
        <f>R28</f>
        <v>15</v>
      </c>
      <c r="L28" s="137">
        <f t="shared" si="2"/>
        <v>-9.6999999999999993</v>
      </c>
      <c r="M28" s="136">
        <f t="shared" si="18"/>
        <v>35.333333333333336</v>
      </c>
      <c r="N28" s="127"/>
      <c r="O28" s="135" t="s">
        <v>778</v>
      </c>
      <c r="P28" s="136">
        <v>0.7</v>
      </c>
      <c r="Q28" s="138">
        <v>8.75</v>
      </c>
      <c r="R28" s="137">
        <f>D28</f>
        <v>15</v>
      </c>
      <c r="S28" s="137">
        <f t="shared" si="4"/>
        <v>-6.25</v>
      </c>
      <c r="T28" s="136">
        <f t="shared" si="19"/>
        <v>58.333333333333336</v>
      </c>
      <c r="U28" s="127"/>
      <c r="V28" s="135" t="s">
        <v>778</v>
      </c>
      <c r="W28" s="136">
        <v>0.7</v>
      </c>
      <c r="X28" s="138">
        <v>0</v>
      </c>
      <c r="Y28" s="137">
        <f>K28</f>
        <v>15</v>
      </c>
      <c r="Z28" s="137" t="e">
        <f>#REF!-Y28</f>
        <v>#REF!</v>
      </c>
      <c r="AA28" s="136">
        <f t="shared" si="9"/>
        <v>0</v>
      </c>
    </row>
    <row r="29" spans="1:27" s="129" customFormat="1" x14ac:dyDescent="0.3">
      <c r="A29" s="135" t="s">
        <v>779</v>
      </c>
      <c r="B29" s="136">
        <v>0.7</v>
      </c>
      <c r="C29" s="137">
        <f t="shared" si="20"/>
        <v>38.010000000000005</v>
      </c>
      <c r="D29" s="137">
        <v>15</v>
      </c>
      <c r="E29" s="137">
        <f t="shared" si="0"/>
        <v>23.010000000000005</v>
      </c>
      <c r="F29" s="136">
        <f t="shared" si="17"/>
        <v>253.40000000000003</v>
      </c>
      <c r="G29" s="127"/>
      <c r="H29" s="135" t="s">
        <v>779</v>
      </c>
      <c r="I29" s="136">
        <v>0.7</v>
      </c>
      <c r="J29" s="138">
        <v>10.65</v>
      </c>
      <c r="K29" s="137">
        <f>R29</f>
        <v>15</v>
      </c>
      <c r="L29" s="137">
        <f t="shared" si="2"/>
        <v>-4.3499999999999996</v>
      </c>
      <c r="M29" s="136">
        <f t="shared" si="18"/>
        <v>71</v>
      </c>
      <c r="N29" s="127"/>
      <c r="O29" s="135" t="s">
        <v>779</v>
      </c>
      <c r="P29" s="136">
        <v>0.7</v>
      </c>
      <c r="Q29" s="138">
        <v>5.7</v>
      </c>
      <c r="R29" s="137">
        <f>D29</f>
        <v>15</v>
      </c>
      <c r="S29" s="137">
        <f t="shared" si="4"/>
        <v>-9.3000000000000007</v>
      </c>
      <c r="T29" s="136">
        <f t="shared" si="19"/>
        <v>38</v>
      </c>
      <c r="U29" s="127"/>
      <c r="V29" s="135" t="s">
        <v>779</v>
      </c>
      <c r="W29" s="136">
        <v>0.7</v>
      </c>
      <c r="X29" s="138">
        <v>21.66</v>
      </c>
      <c r="Y29" s="137">
        <f>K29</f>
        <v>15</v>
      </c>
      <c r="Z29" s="137" t="e">
        <f>#REF!-Y29</f>
        <v>#REF!</v>
      </c>
      <c r="AA29" s="136">
        <f t="shared" si="9"/>
        <v>144.4</v>
      </c>
    </row>
    <row r="30" spans="1:27" s="129" customFormat="1" ht="33" x14ac:dyDescent="0.3">
      <c r="A30" s="132" t="s">
        <v>780</v>
      </c>
      <c r="B30" s="133"/>
      <c r="C30" s="137">
        <f t="shared" si="20"/>
        <v>0</v>
      </c>
      <c r="D30" s="139"/>
      <c r="E30" s="139"/>
      <c r="F30" s="133"/>
      <c r="G30" s="127"/>
      <c r="H30" s="132" t="s">
        <v>780</v>
      </c>
      <c r="I30" s="133"/>
      <c r="J30" s="134"/>
      <c r="K30" s="139"/>
      <c r="L30" s="139"/>
      <c r="M30" s="133"/>
      <c r="N30" s="127"/>
      <c r="O30" s="132" t="s">
        <v>780</v>
      </c>
      <c r="P30" s="133"/>
      <c r="Q30" s="139"/>
      <c r="R30" s="139"/>
      <c r="S30" s="139"/>
      <c r="T30" s="133"/>
      <c r="U30" s="127"/>
      <c r="V30" s="132" t="s">
        <v>780</v>
      </c>
      <c r="W30" s="133"/>
      <c r="X30" s="134"/>
      <c r="Y30" s="139"/>
      <c r="Z30" s="139"/>
      <c r="AA30" s="133" t="e">
        <f t="shared" si="9"/>
        <v>#DIV/0!</v>
      </c>
    </row>
    <row r="31" spans="1:27" s="129" customFormat="1" ht="33" x14ac:dyDescent="0.3">
      <c r="A31" s="135" t="s">
        <v>781</v>
      </c>
      <c r="B31" s="136">
        <v>2.4</v>
      </c>
      <c r="C31" s="137">
        <f t="shared" si="20"/>
        <v>17.315000000000001</v>
      </c>
      <c r="D31" s="137">
        <v>30</v>
      </c>
      <c r="E31" s="137">
        <f t="shared" ref="E31:E36" si="21">C31-D31</f>
        <v>-12.684999999999999</v>
      </c>
      <c r="F31" s="136">
        <f t="shared" ref="F31:F36" si="22">C31*100/D31</f>
        <v>57.716666666666676</v>
      </c>
      <c r="G31" s="127"/>
      <c r="H31" s="135" t="s">
        <v>781</v>
      </c>
      <c r="I31" s="136">
        <v>2.4</v>
      </c>
      <c r="J31" s="138">
        <v>10.525</v>
      </c>
      <c r="K31" s="137">
        <f>R31</f>
        <v>30</v>
      </c>
      <c r="L31" s="137">
        <f t="shared" ref="L31:L36" si="23">J31-K31</f>
        <v>-19.475000000000001</v>
      </c>
      <c r="M31" s="136">
        <f t="shared" ref="M31:M36" si="24">J31*100/K31</f>
        <v>35.083333333333336</v>
      </c>
      <c r="N31" s="127"/>
      <c r="O31" s="135" t="s">
        <v>781</v>
      </c>
      <c r="P31" s="136">
        <v>2.4</v>
      </c>
      <c r="Q31" s="138">
        <v>3.6900000000000004</v>
      </c>
      <c r="R31" s="137">
        <f>D31</f>
        <v>30</v>
      </c>
      <c r="S31" s="137">
        <f t="shared" ref="S31:S36" si="25">Q31-R31</f>
        <v>-26.31</v>
      </c>
      <c r="T31" s="136">
        <f t="shared" ref="T31:T36" si="26">Q31*100/R31</f>
        <v>12.300000000000002</v>
      </c>
      <c r="U31" s="127"/>
      <c r="V31" s="135" t="s">
        <v>781</v>
      </c>
      <c r="W31" s="136">
        <v>2.4</v>
      </c>
      <c r="X31" s="138">
        <v>3.1</v>
      </c>
      <c r="Y31" s="137">
        <f>K31</f>
        <v>30</v>
      </c>
      <c r="Z31" s="137">
        <f t="shared" ref="Z31:Z33" si="27">X31-Y31</f>
        <v>-26.9</v>
      </c>
      <c r="AA31" s="136">
        <f t="shared" si="9"/>
        <v>10.333333333333334</v>
      </c>
    </row>
    <row r="32" spans="1:27" s="129" customFormat="1" x14ac:dyDescent="0.3">
      <c r="A32" s="135" t="s">
        <v>782</v>
      </c>
      <c r="B32" s="136"/>
      <c r="C32" s="137">
        <f>J32+Q32+X32</f>
        <v>0.05</v>
      </c>
      <c r="D32" s="137"/>
      <c r="E32" s="137">
        <f t="shared" si="21"/>
        <v>0.05</v>
      </c>
      <c r="F32" s="136"/>
      <c r="G32" s="127"/>
      <c r="H32" s="135" t="s">
        <v>782</v>
      </c>
      <c r="I32" s="136"/>
      <c r="J32" s="138">
        <v>0.05</v>
      </c>
      <c r="K32" s="137"/>
      <c r="L32" s="137">
        <f t="shared" si="23"/>
        <v>0.05</v>
      </c>
      <c r="M32" s="136" t="e">
        <f t="shared" si="24"/>
        <v>#DIV/0!</v>
      </c>
      <c r="N32" s="127"/>
      <c r="O32" s="135" t="s">
        <v>782</v>
      </c>
      <c r="P32" s="136"/>
      <c r="Q32" s="138"/>
      <c r="R32" s="137"/>
      <c r="S32" s="137">
        <f t="shared" si="25"/>
        <v>0</v>
      </c>
      <c r="T32" s="136" t="e">
        <f t="shared" si="26"/>
        <v>#DIV/0!</v>
      </c>
      <c r="U32" s="127"/>
      <c r="V32" s="135" t="s">
        <v>782</v>
      </c>
      <c r="W32" s="136"/>
      <c r="X32" s="138">
        <v>0</v>
      </c>
      <c r="Y32" s="137"/>
      <c r="Z32" s="137"/>
      <c r="AA32" s="136"/>
    </row>
    <row r="33" spans="1:27" s="129" customFormat="1" x14ac:dyDescent="0.3">
      <c r="A33" s="135" t="s">
        <v>783</v>
      </c>
      <c r="B33" s="136"/>
      <c r="C33" s="137">
        <f t="shared" si="20"/>
        <v>16.100000000000001</v>
      </c>
      <c r="D33" s="137">
        <v>15</v>
      </c>
      <c r="E33" s="137">
        <f t="shared" si="21"/>
        <v>1.1000000000000014</v>
      </c>
      <c r="F33" s="136">
        <f t="shared" si="22"/>
        <v>107.33333333333334</v>
      </c>
      <c r="G33" s="127"/>
      <c r="H33" s="135" t="s">
        <v>783</v>
      </c>
      <c r="I33" s="136"/>
      <c r="J33" s="138">
        <v>2.4500000000000002</v>
      </c>
      <c r="K33" s="137">
        <f>R33</f>
        <v>15</v>
      </c>
      <c r="L33" s="137">
        <f t="shared" si="23"/>
        <v>-12.55</v>
      </c>
      <c r="M33" s="136">
        <f t="shared" si="24"/>
        <v>16.333333333333336</v>
      </c>
      <c r="N33" s="127"/>
      <c r="O33" s="135" t="s">
        <v>783</v>
      </c>
      <c r="P33" s="136"/>
      <c r="Q33" s="138">
        <v>11.85</v>
      </c>
      <c r="R33" s="137">
        <f>D33</f>
        <v>15</v>
      </c>
      <c r="S33" s="137">
        <f t="shared" si="25"/>
        <v>-3.1500000000000004</v>
      </c>
      <c r="T33" s="136">
        <f t="shared" si="26"/>
        <v>79</v>
      </c>
      <c r="U33" s="127"/>
      <c r="V33" s="135" t="s">
        <v>783</v>
      </c>
      <c r="W33" s="136"/>
      <c r="X33" s="138">
        <v>1.8</v>
      </c>
      <c r="Y33" s="137">
        <f>K33</f>
        <v>15</v>
      </c>
      <c r="Z33" s="137">
        <f t="shared" si="27"/>
        <v>-13.2</v>
      </c>
      <c r="AA33" s="136">
        <f t="shared" si="9"/>
        <v>12</v>
      </c>
    </row>
    <row r="34" spans="1:27" s="129" customFormat="1" x14ac:dyDescent="0.3">
      <c r="A34" s="132" t="s">
        <v>784</v>
      </c>
      <c r="B34" s="133"/>
      <c r="C34" s="139">
        <f>C35/B35+C36/B36</f>
        <v>33.43</v>
      </c>
      <c r="D34" s="139">
        <v>37</v>
      </c>
      <c r="E34" s="139">
        <f t="shared" si="21"/>
        <v>-3.5700000000000003</v>
      </c>
      <c r="F34" s="133">
        <f t="shared" si="22"/>
        <v>90.351351351351354</v>
      </c>
      <c r="G34" s="127"/>
      <c r="H34" s="132" t="s">
        <v>784</v>
      </c>
      <c r="I34" s="133"/>
      <c r="J34" s="134">
        <f>J35/I35+J36/I36</f>
        <v>17.315000000000001</v>
      </c>
      <c r="K34" s="139">
        <f>K35/I35+K36/I36</f>
        <v>36.666666666666664</v>
      </c>
      <c r="L34" s="139">
        <f t="shared" si="23"/>
        <v>-19.351666666666663</v>
      </c>
      <c r="M34" s="133">
        <f t="shared" si="24"/>
        <v>47.222727272727283</v>
      </c>
      <c r="N34" s="127"/>
      <c r="O34" s="132" t="s">
        <v>784</v>
      </c>
      <c r="P34" s="133"/>
      <c r="Q34" s="139">
        <f>Q35/P35+Q36/P36</f>
        <v>10.215</v>
      </c>
      <c r="R34" s="139">
        <f>R35/P35+R36/P36</f>
        <v>36.666666666666664</v>
      </c>
      <c r="S34" s="139">
        <f t="shared" si="25"/>
        <v>-26.451666666666664</v>
      </c>
      <c r="T34" s="133">
        <f t="shared" si="26"/>
        <v>27.859090909090909</v>
      </c>
      <c r="U34" s="127"/>
      <c r="V34" s="132" t="s">
        <v>784</v>
      </c>
      <c r="W34" s="133"/>
      <c r="X34" s="139">
        <f>X35/W35+X36/W36</f>
        <v>5.9</v>
      </c>
      <c r="Y34" s="139">
        <f>Y35/W35+Y36/W36</f>
        <v>36.666666666666664</v>
      </c>
      <c r="Z34" s="139">
        <f>X34-Y34</f>
        <v>-30.766666666666666</v>
      </c>
      <c r="AA34" s="133">
        <f t="shared" si="9"/>
        <v>16.090909090909093</v>
      </c>
    </row>
    <row r="35" spans="1:27" s="129" customFormat="1" x14ac:dyDescent="0.3">
      <c r="A35" s="135" t="s">
        <v>785</v>
      </c>
      <c r="B35" s="136">
        <v>1</v>
      </c>
      <c r="C35" s="137">
        <f t="shared" ref="C35:C36" si="28">J35+Q35+X35</f>
        <v>33.43</v>
      </c>
      <c r="D35" s="137">
        <v>30</v>
      </c>
      <c r="E35" s="137">
        <f t="shared" si="21"/>
        <v>3.4299999999999997</v>
      </c>
      <c r="F35" s="136">
        <f t="shared" si="22"/>
        <v>111.43333333333334</v>
      </c>
      <c r="G35" s="127"/>
      <c r="H35" s="135" t="s">
        <v>785</v>
      </c>
      <c r="I35" s="136">
        <v>1</v>
      </c>
      <c r="J35" s="138">
        <v>17.315000000000001</v>
      </c>
      <c r="K35" s="137">
        <f>R35</f>
        <v>30</v>
      </c>
      <c r="L35" s="137">
        <f t="shared" si="23"/>
        <v>-12.684999999999999</v>
      </c>
      <c r="M35" s="136">
        <f t="shared" si="24"/>
        <v>57.716666666666676</v>
      </c>
      <c r="N35" s="127"/>
      <c r="O35" s="135" t="s">
        <v>785</v>
      </c>
      <c r="P35" s="136">
        <v>1</v>
      </c>
      <c r="Q35" s="138">
        <v>10.215</v>
      </c>
      <c r="R35" s="137">
        <f>D35</f>
        <v>30</v>
      </c>
      <c r="S35" s="137">
        <f t="shared" si="25"/>
        <v>-19.785</v>
      </c>
      <c r="T35" s="136">
        <f t="shared" si="26"/>
        <v>34.049999999999997</v>
      </c>
      <c r="U35" s="127"/>
      <c r="V35" s="135" t="s">
        <v>785</v>
      </c>
      <c r="W35" s="136">
        <v>1</v>
      </c>
      <c r="X35" s="138">
        <v>5.9</v>
      </c>
      <c r="Y35" s="137">
        <f>K35</f>
        <v>30</v>
      </c>
      <c r="Z35" s="137">
        <f t="shared" ref="Z35:Z36" si="29">X35-Y35</f>
        <v>-24.1</v>
      </c>
      <c r="AA35" s="136">
        <f t="shared" si="9"/>
        <v>19.666666666666668</v>
      </c>
    </row>
    <row r="36" spans="1:27" s="129" customFormat="1" x14ac:dyDescent="0.3">
      <c r="A36" s="135" t="s">
        <v>786</v>
      </c>
      <c r="B36" s="136">
        <v>1.5</v>
      </c>
      <c r="C36" s="137">
        <f t="shared" si="28"/>
        <v>0</v>
      </c>
      <c r="D36" s="137">
        <v>10</v>
      </c>
      <c r="E36" s="137">
        <f t="shared" si="21"/>
        <v>-10</v>
      </c>
      <c r="F36" s="136">
        <f t="shared" si="22"/>
        <v>0</v>
      </c>
      <c r="G36" s="127"/>
      <c r="H36" s="135" t="s">
        <v>786</v>
      </c>
      <c r="I36" s="136">
        <v>1.5</v>
      </c>
      <c r="J36" s="138">
        <v>0</v>
      </c>
      <c r="K36" s="137">
        <f>R36</f>
        <v>10</v>
      </c>
      <c r="L36" s="137">
        <f t="shared" si="23"/>
        <v>-10</v>
      </c>
      <c r="M36" s="136">
        <f t="shared" si="24"/>
        <v>0</v>
      </c>
      <c r="N36" s="127"/>
      <c r="O36" s="135" t="s">
        <v>786</v>
      </c>
      <c r="P36" s="136">
        <v>1.5</v>
      </c>
      <c r="Q36" s="138">
        <v>0</v>
      </c>
      <c r="R36" s="137">
        <f>D36</f>
        <v>10</v>
      </c>
      <c r="S36" s="137">
        <f t="shared" si="25"/>
        <v>-10</v>
      </c>
      <c r="T36" s="136">
        <f t="shared" si="26"/>
        <v>0</v>
      </c>
      <c r="U36" s="127"/>
      <c r="V36" s="135" t="s">
        <v>786</v>
      </c>
      <c r="W36" s="136">
        <v>1.5</v>
      </c>
      <c r="X36" s="138">
        <v>0</v>
      </c>
      <c r="Y36" s="137">
        <f>K36</f>
        <v>10</v>
      </c>
      <c r="Z36" s="137">
        <f t="shared" si="29"/>
        <v>-10</v>
      </c>
      <c r="AA36" s="136">
        <f t="shared" si="9"/>
        <v>0</v>
      </c>
    </row>
    <row r="37" spans="1:27" s="129" customFormat="1" x14ac:dyDescent="0.3">
      <c r="A37" s="132" t="s">
        <v>787</v>
      </c>
      <c r="B37" s="132"/>
      <c r="C37" s="132"/>
      <c r="D37" s="132"/>
      <c r="E37" s="132"/>
      <c r="F37" s="132"/>
      <c r="G37" s="127"/>
      <c r="H37" s="132" t="s">
        <v>787</v>
      </c>
      <c r="I37" s="132"/>
      <c r="J37" s="141"/>
      <c r="K37" s="132"/>
      <c r="L37" s="132"/>
      <c r="M37" s="132"/>
      <c r="N37" s="127"/>
      <c r="O37" s="132" t="s">
        <v>787</v>
      </c>
      <c r="P37" s="132"/>
      <c r="Q37" s="132"/>
      <c r="R37" s="132"/>
      <c r="S37" s="132"/>
      <c r="T37" s="132"/>
      <c r="U37" s="127"/>
      <c r="V37" s="132" t="s">
        <v>787</v>
      </c>
      <c r="W37" s="132"/>
      <c r="X37" s="141"/>
      <c r="Y37" s="132"/>
      <c r="Z37" s="132"/>
      <c r="AA37" s="132" t="e">
        <f t="shared" si="9"/>
        <v>#DIV/0!</v>
      </c>
    </row>
    <row r="38" spans="1:27" s="129" customFormat="1" x14ac:dyDescent="0.3">
      <c r="A38" s="135" t="s">
        <v>788</v>
      </c>
      <c r="B38" s="136"/>
      <c r="C38" s="137">
        <f t="shared" ref="C38:C43" si="30">J38+Q38+X38</f>
        <v>1.1000000000000001</v>
      </c>
      <c r="D38" s="138">
        <v>1</v>
      </c>
      <c r="E38" s="137">
        <f t="shared" ref="E38:E43" si="31">C38-D38</f>
        <v>0.10000000000000009</v>
      </c>
      <c r="F38" s="136">
        <f t="shared" ref="F38:F43" si="32">C38*100/D38</f>
        <v>110.00000000000001</v>
      </c>
      <c r="G38" s="127"/>
      <c r="H38" s="135" t="s">
        <v>788</v>
      </c>
      <c r="I38" s="136"/>
      <c r="J38" s="138">
        <v>0.8</v>
      </c>
      <c r="K38" s="138">
        <f t="shared" ref="K38:K43" si="33">R38</f>
        <v>1</v>
      </c>
      <c r="L38" s="137">
        <f t="shared" ref="L38:L43" si="34">J38-K38</f>
        <v>-0.19999999999999996</v>
      </c>
      <c r="M38" s="136">
        <f t="shared" ref="M38:M43" si="35">J38*100/K38</f>
        <v>80</v>
      </c>
      <c r="N38" s="127"/>
      <c r="O38" s="135" t="s">
        <v>788</v>
      </c>
      <c r="P38" s="136"/>
      <c r="Q38" s="138">
        <v>0</v>
      </c>
      <c r="R38" s="138">
        <f t="shared" ref="R38:R43" si="36">D38</f>
        <v>1</v>
      </c>
      <c r="S38" s="137">
        <f t="shared" ref="S38:S43" si="37">Q38-R38</f>
        <v>-1</v>
      </c>
      <c r="T38" s="136">
        <f t="shared" ref="T38:T42" si="38">Q38*100/R38</f>
        <v>0</v>
      </c>
      <c r="U38" s="127"/>
      <c r="V38" s="135" t="s">
        <v>788</v>
      </c>
      <c r="W38" s="136"/>
      <c r="X38" s="138">
        <v>0.3</v>
      </c>
      <c r="Y38" s="138">
        <f t="shared" ref="Y38:Y43" si="39">K38</f>
        <v>1</v>
      </c>
      <c r="Z38" s="137">
        <f t="shared" ref="Z38:Z43" si="40">X38-Y38</f>
        <v>-0.7</v>
      </c>
      <c r="AA38" s="136">
        <f t="shared" si="9"/>
        <v>30</v>
      </c>
    </row>
    <row r="39" spans="1:27" s="129" customFormat="1" x14ac:dyDescent="0.3">
      <c r="A39" s="135" t="s">
        <v>789</v>
      </c>
      <c r="B39" s="136"/>
      <c r="C39" s="137">
        <f t="shared" si="30"/>
        <v>0.8</v>
      </c>
      <c r="D39" s="138">
        <v>3</v>
      </c>
      <c r="E39" s="137">
        <f t="shared" si="31"/>
        <v>-2.2000000000000002</v>
      </c>
      <c r="F39" s="136">
        <f t="shared" si="32"/>
        <v>26.666666666666668</v>
      </c>
      <c r="G39" s="127"/>
      <c r="H39" s="135" t="s">
        <v>789</v>
      </c>
      <c r="I39" s="136"/>
      <c r="J39" s="138">
        <v>0.8</v>
      </c>
      <c r="K39" s="138">
        <f t="shared" si="33"/>
        <v>3</v>
      </c>
      <c r="L39" s="137">
        <f t="shared" si="34"/>
        <v>-2.2000000000000002</v>
      </c>
      <c r="M39" s="136">
        <f t="shared" si="35"/>
        <v>26.666666666666668</v>
      </c>
      <c r="N39" s="127"/>
      <c r="O39" s="135" t="s">
        <v>789</v>
      </c>
      <c r="P39" s="136"/>
      <c r="Q39" s="138">
        <v>0</v>
      </c>
      <c r="R39" s="138">
        <f t="shared" si="36"/>
        <v>3</v>
      </c>
      <c r="S39" s="137">
        <f t="shared" si="37"/>
        <v>-3</v>
      </c>
      <c r="T39" s="136">
        <f t="shared" si="38"/>
        <v>0</v>
      </c>
      <c r="U39" s="127"/>
      <c r="V39" s="135" t="s">
        <v>789</v>
      </c>
      <c r="W39" s="136"/>
      <c r="X39" s="138">
        <v>0</v>
      </c>
      <c r="Y39" s="138">
        <f t="shared" si="39"/>
        <v>3</v>
      </c>
      <c r="Z39" s="137">
        <f t="shared" si="40"/>
        <v>-3</v>
      </c>
      <c r="AA39" s="136">
        <f t="shared" si="9"/>
        <v>0</v>
      </c>
    </row>
    <row r="40" spans="1:27" s="129" customFormat="1" x14ac:dyDescent="0.3">
      <c r="A40" s="135" t="s">
        <v>790</v>
      </c>
      <c r="B40" s="136"/>
      <c r="C40" s="137">
        <f t="shared" si="30"/>
        <v>0.63</v>
      </c>
      <c r="D40" s="138">
        <v>0.2</v>
      </c>
      <c r="E40" s="137">
        <f t="shared" si="31"/>
        <v>0.43</v>
      </c>
      <c r="F40" s="136">
        <f t="shared" si="32"/>
        <v>315</v>
      </c>
      <c r="G40" s="127"/>
      <c r="H40" s="135" t="s">
        <v>790</v>
      </c>
      <c r="I40" s="136"/>
      <c r="J40" s="138">
        <v>0.2</v>
      </c>
      <c r="K40" s="138">
        <f t="shared" si="33"/>
        <v>0.2</v>
      </c>
      <c r="L40" s="137">
        <f t="shared" si="34"/>
        <v>0</v>
      </c>
      <c r="M40" s="136">
        <f t="shared" si="35"/>
        <v>100</v>
      </c>
      <c r="N40" s="127"/>
      <c r="O40" s="135" t="s">
        <v>790</v>
      </c>
      <c r="P40" s="136"/>
      <c r="Q40" s="138">
        <v>0</v>
      </c>
      <c r="R40" s="138">
        <f t="shared" si="36"/>
        <v>0.2</v>
      </c>
      <c r="S40" s="137">
        <f t="shared" si="37"/>
        <v>-0.2</v>
      </c>
      <c r="T40" s="136">
        <f t="shared" si="38"/>
        <v>0</v>
      </c>
      <c r="U40" s="127"/>
      <c r="V40" s="135" t="s">
        <v>790</v>
      </c>
      <c r="W40" s="136"/>
      <c r="X40" s="138">
        <v>0.43</v>
      </c>
      <c r="Y40" s="138">
        <f t="shared" si="39"/>
        <v>0.2</v>
      </c>
      <c r="Z40" s="137">
        <f t="shared" si="40"/>
        <v>0.22999999999999998</v>
      </c>
      <c r="AA40" s="136">
        <f t="shared" si="9"/>
        <v>215</v>
      </c>
    </row>
    <row r="41" spans="1:27" s="129" customFormat="1" x14ac:dyDescent="0.3">
      <c r="A41" s="135" t="s">
        <v>791</v>
      </c>
      <c r="B41" s="136"/>
      <c r="C41" s="137">
        <f t="shared" si="30"/>
        <v>2.87</v>
      </c>
      <c r="D41" s="138">
        <v>3</v>
      </c>
      <c r="E41" s="137">
        <f t="shared" si="31"/>
        <v>-0.12999999999999989</v>
      </c>
      <c r="F41" s="136">
        <f t="shared" si="32"/>
        <v>95.666666666666671</v>
      </c>
      <c r="G41" s="127"/>
      <c r="H41" s="135" t="s">
        <v>791</v>
      </c>
      <c r="I41" s="136"/>
      <c r="J41" s="138">
        <v>0.54</v>
      </c>
      <c r="K41" s="138">
        <f t="shared" si="33"/>
        <v>3</v>
      </c>
      <c r="L41" s="137">
        <f t="shared" si="34"/>
        <v>-2.46</v>
      </c>
      <c r="M41" s="136">
        <f t="shared" si="35"/>
        <v>18</v>
      </c>
      <c r="N41" s="127"/>
      <c r="O41" s="135" t="s">
        <v>791</v>
      </c>
      <c r="P41" s="136"/>
      <c r="Q41" s="138">
        <v>1.95</v>
      </c>
      <c r="R41" s="138">
        <f t="shared" si="36"/>
        <v>3</v>
      </c>
      <c r="S41" s="137">
        <f t="shared" si="37"/>
        <v>-1.05</v>
      </c>
      <c r="T41" s="136">
        <f t="shared" si="38"/>
        <v>65</v>
      </c>
      <c r="U41" s="127"/>
      <c r="V41" s="135" t="s">
        <v>791</v>
      </c>
      <c r="W41" s="136"/>
      <c r="X41" s="138">
        <v>0.38</v>
      </c>
      <c r="Y41" s="138">
        <f t="shared" si="39"/>
        <v>3</v>
      </c>
      <c r="Z41" s="137">
        <f t="shared" si="40"/>
        <v>-2.62</v>
      </c>
      <c r="AA41" s="136">
        <f t="shared" si="9"/>
        <v>12.666666666666666</v>
      </c>
    </row>
    <row r="42" spans="1:27" s="129" customFormat="1" x14ac:dyDescent="0.3">
      <c r="A42" s="135" t="s">
        <v>792</v>
      </c>
      <c r="B42" s="136"/>
      <c r="C42" s="137">
        <f t="shared" si="30"/>
        <v>0</v>
      </c>
      <c r="D42" s="138">
        <v>3</v>
      </c>
      <c r="E42" s="137">
        <f t="shared" si="31"/>
        <v>-3</v>
      </c>
      <c r="F42" s="136">
        <f t="shared" si="32"/>
        <v>0</v>
      </c>
      <c r="G42" s="127"/>
      <c r="H42" s="135" t="s">
        <v>792</v>
      </c>
      <c r="I42" s="136"/>
      <c r="J42" s="138">
        <v>0</v>
      </c>
      <c r="K42" s="138">
        <f t="shared" si="33"/>
        <v>3</v>
      </c>
      <c r="L42" s="137">
        <f t="shared" si="34"/>
        <v>-3</v>
      </c>
      <c r="M42" s="136">
        <f t="shared" si="35"/>
        <v>0</v>
      </c>
      <c r="N42" s="127"/>
      <c r="O42" s="135" t="s">
        <v>792</v>
      </c>
      <c r="P42" s="136"/>
      <c r="Q42" s="138">
        <v>0</v>
      </c>
      <c r="R42" s="138">
        <f t="shared" si="36"/>
        <v>3</v>
      </c>
      <c r="S42" s="137">
        <f t="shared" si="37"/>
        <v>-3</v>
      </c>
      <c r="T42" s="136">
        <f t="shared" si="38"/>
        <v>0</v>
      </c>
      <c r="U42" s="127"/>
      <c r="V42" s="135" t="s">
        <v>792</v>
      </c>
      <c r="W42" s="136"/>
      <c r="X42" s="138">
        <v>0</v>
      </c>
      <c r="Y42" s="138">
        <f t="shared" si="39"/>
        <v>3</v>
      </c>
      <c r="Z42" s="137">
        <f t="shared" si="40"/>
        <v>-3</v>
      </c>
      <c r="AA42" s="136">
        <f t="shared" si="9"/>
        <v>0</v>
      </c>
    </row>
    <row r="43" spans="1:27" s="129" customFormat="1" x14ac:dyDescent="0.3">
      <c r="A43" s="135" t="s">
        <v>793</v>
      </c>
      <c r="B43" s="136"/>
      <c r="C43" s="137">
        <f t="shared" si="30"/>
        <v>0</v>
      </c>
      <c r="D43" s="138">
        <v>2</v>
      </c>
      <c r="E43" s="137">
        <f t="shared" si="31"/>
        <v>-2</v>
      </c>
      <c r="F43" s="136">
        <f t="shared" si="32"/>
        <v>0</v>
      </c>
      <c r="G43" s="127"/>
      <c r="H43" s="135" t="s">
        <v>793</v>
      </c>
      <c r="I43" s="136"/>
      <c r="J43" s="138">
        <v>0</v>
      </c>
      <c r="K43" s="138">
        <f t="shared" si="33"/>
        <v>2</v>
      </c>
      <c r="L43" s="137">
        <f t="shared" si="34"/>
        <v>-2</v>
      </c>
      <c r="M43" s="136">
        <f t="shared" si="35"/>
        <v>0</v>
      </c>
      <c r="N43" s="127"/>
      <c r="O43" s="135" t="s">
        <v>793</v>
      </c>
      <c r="P43" s="136"/>
      <c r="Q43" s="138">
        <v>0</v>
      </c>
      <c r="R43" s="138">
        <f t="shared" si="36"/>
        <v>2</v>
      </c>
      <c r="S43" s="137">
        <f t="shared" si="37"/>
        <v>-2</v>
      </c>
      <c r="T43" s="136">
        <f>Q43*100/R43</f>
        <v>0</v>
      </c>
      <c r="U43" s="127"/>
      <c r="V43" s="135" t="s">
        <v>793</v>
      </c>
      <c r="W43" s="136"/>
      <c r="X43" s="138">
        <v>0</v>
      </c>
      <c r="Y43" s="138">
        <f t="shared" si="39"/>
        <v>2</v>
      </c>
      <c r="Z43" s="137">
        <f t="shared" si="40"/>
        <v>-2</v>
      </c>
      <c r="AA43" s="136">
        <f>X43*100/Y43</f>
        <v>0</v>
      </c>
    </row>
    <row r="44" spans="1:27" s="146" customFormat="1" x14ac:dyDescent="0.3">
      <c r="A44" s="131" t="s">
        <v>794</v>
      </c>
      <c r="B44" s="142"/>
      <c r="C44" s="143">
        <f>C38+C39+C40+C41+C43+C36+C35+C33+C31+C29+C28+C27+C26+C25+C22+C21+C20+C18+C17+C15+C14+C13+C12+C11+C10+C9+C8+C7+C6+C42+C32</f>
        <v>1397.7921999999999</v>
      </c>
      <c r="D44" s="144">
        <f>D38+D39+D40+D41+D43+D36+D35+D33+D31+D29+D28+D27+D26+D25+D22+D21+D20+D18+D17+D15+D14+D13+D12+D11+D10+D9+D8+D7+D6+D42</f>
        <v>2028.2</v>
      </c>
      <c r="E44" s="142"/>
      <c r="F44" s="145"/>
      <c r="H44" s="147" t="s">
        <v>794</v>
      </c>
      <c r="I44" s="142"/>
      <c r="J44" s="143">
        <f>J38+J39+J40+J41+J43+J36+J35+J33+J31+J29+J28+J27+J26+J25+J22+J21+J20+J18+J17+J15+J14+J13+J12+J11+J10+J9+J8+J7+J6+J42+J32</f>
        <v>424.13353333333328</v>
      </c>
      <c r="K44" s="144">
        <f>K38+K39+K40+K41+K43+K36+K35+K33+K31+K29+K28+K27+K26+K25+K22+K21+K20+K18+K17+K15+K14+K13+K12+K11+K10+K9+K8+K7+K6+K42</f>
        <v>2028.2</v>
      </c>
      <c r="L44" s="142"/>
      <c r="M44" s="145"/>
      <c r="O44" s="147" t="s">
        <v>794</v>
      </c>
      <c r="P44" s="142"/>
      <c r="Q44" s="144">
        <f>Q38+Q39+Q40+Q41+Q43+Q36+Q35+Q33+Q31+Q29+Q28+Q27+Q26+Q25+Q22+Q21+Q20+Q18+Q17+Q15+Q14+Q13+Q12+Q11+Q10+Q9+Q8+Q7+Q6+Q42</f>
        <v>621.67866666666669</v>
      </c>
      <c r="R44" s="144">
        <f>R38+R39+R40+R41+R43+R36+R35+R33+R31+R29+R28+R27+R26+R25+R22+R21+R20+R18+R17+R15+R14+R13+R12+R11+R10+R9+R8+R7+R6+R42</f>
        <v>2028.2</v>
      </c>
      <c r="S44" s="142"/>
      <c r="T44" s="145"/>
      <c r="V44" s="147" t="s">
        <v>794</v>
      </c>
      <c r="W44" s="142"/>
      <c r="X44" s="143">
        <f>X38+X39+X40+X41+X43+X36+X35+X33+X31+X29+X28+X27+X26+X25+X22+X21+X20+X18+X17+X15+X14+X13+X12+X11+X10+X9+X8+X7+X6+X42+X32</f>
        <v>351.98</v>
      </c>
      <c r="Y44" s="144">
        <f>Y38+Y39+Y40+Y41+Y43+Y36+Y35+Y33+Y31+Y29+Y28+Y27+Y26+Y25+Y22+Y21+Y20+Y18+Y17+Y15+Y14+Y13+Y12+Y11+Y10+Y9+Y8+Y7+Y6+Y42</f>
        <v>2028.2</v>
      </c>
      <c r="Z44" s="142"/>
      <c r="AA44" s="145"/>
    </row>
    <row r="45" spans="1:27" s="129" customFormat="1" x14ac:dyDescent="0.3">
      <c r="A45" s="127"/>
      <c r="B45" s="127"/>
      <c r="C45" s="148"/>
      <c r="D45" s="127"/>
      <c r="E45" s="127"/>
      <c r="F45" s="127"/>
      <c r="G45" s="127"/>
      <c r="H45" s="127"/>
      <c r="I45" s="127"/>
      <c r="J45" s="148"/>
      <c r="K45" s="127"/>
      <c r="L45" s="127"/>
      <c r="M45" s="127"/>
      <c r="N45" s="127"/>
      <c r="O45" s="127"/>
      <c r="P45" s="127"/>
      <c r="Q45" s="148"/>
      <c r="R45" s="127"/>
      <c r="S45" s="127"/>
      <c r="T45" s="127"/>
      <c r="U45" s="127"/>
      <c r="V45" s="127"/>
      <c r="W45" s="127"/>
      <c r="X45" s="148"/>
      <c r="Y45" s="127"/>
      <c r="Z45" s="127"/>
      <c r="AA45" s="127"/>
    </row>
    <row r="50" spans="9:9" s="129" customFormat="1" x14ac:dyDescent="0.3">
      <c r="I50" s="148"/>
    </row>
  </sheetData>
  <mergeCells count="13">
    <mergeCell ref="A1:F1"/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G25" sqref="G2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40.140625" customWidth="1"/>
  </cols>
  <sheetData>
    <row r="1" spans="2:8" x14ac:dyDescent="0.25">
      <c r="B1" s="149"/>
      <c r="C1" s="149"/>
      <c r="D1" s="149"/>
      <c r="E1" s="149"/>
      <c r="F1" s="149"/>
      <c r="G1" s="150" t="s">
        <v>734</v>
      </c>
      <c r="H1" s="149"/>
    </row>
    <row r="2" spans="2:8" ht="30" customHeight="1" x14ac:dyDescent="0.25">
      <c r="B2" s="350" t="s">
        <v>816</v>
      </c>
      <c r="C2" s="350"/>
      <c r="D2" s="350"/>
      <c r="E2" s="350"/>
      <c r="F2" s="350"/>
      <c r="G2" s="350"/>
      <c r="H2" s="149"/>
    </row>
    <row r="3" spans="2:8" ht="15.75" x14ac:dyDescent="0.25">
      <c r="B3" s="351" t="s">
        <v>795</v>
      </c>
      <c r="C3" s="351"/>
      <c r="D3" s="351"/>
      <c r="E3" s="351"/>
      <c r="F3" s="351"/>
      <c r="G3" s="149"/>
      <c r="H3" s="154"/>
    </row>
    <row r="4" spans="2:8" ht="71.25" x14ac:dyDescent="0.25">
      <c r="B4" s="153" t="s">
        <v>796</v>
      </c>
      <c r="C4" s="153" t="s">
        <v>738</v>
      </c>
      <c r="D4" s="153" t="s">
        <v>739</v>
      </c>
      <c r="E4" s="153" t="s">
        <v>740</v>
      </c>
      <c r="F4" s="151" t="s">
        <v>797</v>
      </c>
      <c r="G4" s="153" t="s">
        <v>410</v>
      </c>
      <c r="H4" s="149"/>
    </row>
    <row r="5" spans="2:8" ht="60" x14ac:dyDescent="0.25">
      <c r="B5" s="155" t="s">
        <v>798</v>
      </c>
      <c r="C5" s="156">
        <v>77</v>
      </c>
      <c r="D5" s="156">
        <v>79</v>
      </c>
      <c r="E5" s="156">
        <v>335</v>
      </c>
      <c r="F5" s="156">
        <v>2350</v>
      </c>
      <c r="G5" s="349" t="s">
        <v>929</v>
      </c>
      <c r="H5" s="149"/>
    </row>
    <row r="6" spans="2:8" ht="75" x14ac:dyDescent="0.25">
      <c r="B6" s="155" t="s">
        <v>800</v>
      </c>
      <c r="C6" s="157">
        <v>0.13106382978723405</v>
      </c>
      <c r="D6" s="157">
        <v>0.30255319148936172</v>
      </c>
      <c r="E6" s="157">
        <v>0.57021276595744685</v>
      </c>
      <c r="F6" s="158">
        <v>1.0038297872340425</v>
      </c>
      <c r="G6" s="349"/>
      <c r="H6" s="149"/>
    </row>
    <row r="7" spans="2:8" ht="60" x14ac:dyDescent="0.25">
      <c r="B7" s="159" t="s">
        <v>801</v>
      </c>
      <c r="C7" s="160">
        <v>63</v>
      </c>
      <c r="D7" s="160">
        <v>70</v>
      </c>
      <c r="E7" s="160">
        <v>305</v>
      </c>
      <c r="F7" s="160">
        <v>2100</v>
      </c>
      <c r="G7" s="349" t="s">
        <v>930</v>
      </c>
      <c r="H7" s="149"/>
    </row>
    <row r="8" spans="2:8" ht="75" x14ac:dyDescent="0.25">
      <c r="B8" s="159" t="s">
        <v>803</v>
      </c>
      <c r="C8" s="161">
        <v>0.12</v>
      </c>
      <c r="D8" s="161">
        <v>0.3</v>
      </c>
      <c r="E8" s="161">
        <v>0.580952380952381</v>
      </c>
      <c r="F8" s="162">
        <v>1.000952380952381</v>
      </c>
      <c r="G8" s="349"/>
      <c r="H8" s="149"/>
    </row>
    <row r="9" spans="2:8" ht="75" x14ac:dyDescent="0.25">
      <c r="B9" s="159" t="s">
        <v>804</v>
      </c>
      <c r="C9" s="161" t="s">
        <v>805</v>
      </c>
      <c r="D9" s="161" t="s">
        <v>806</v>
      </c>
      <c r="E9" s="161" t="s">
        <v>807</v>
      </c>
      <c r="F9" s="162"/>
      <c r="G9" s="349"/>
      <c r="H9" s="149"/>
    </row>
    <row r="10" spans="2:8" ht="90" x14ac:dyDescent="0.25">
      <c r="B10" s="163" t="s">
        <v>808</v>
      </c>
      <c r="C10" s="164">
        <v>75</v>
      </c>
      <c r="D10" s="164">
        <v>90</v>
      </c>
      <c r="E10" s="164">
        <v>300</v>
      </c>
      <c r="F10" s="164">
        <v>2310</v>
      </c>
      <c r="G10" s="349" t="s">
        <v>931</v>
      </c>
      <c r="H10" s="149"/>
    </row>
    <row r="11" spans="2:8" ht="75" x14ac:dyDescent="0.25">
      <c r="B11" s="163" t="s">
        <v>810</v>
      </c>
      <c r="C11" s="165">
        <v>0.12987012987012986</v>
      </c>
      <c r="D11" s="165">
        <v>0.35064935064935066</v>
      </c>
      <c r="E11" s="165">
        <v>0.51948051948051943</v>
      </c>
      <c r="F11" s="165">
        <v>1</v>
      </c>
      <c r="G11" s="349"/>
      <c r="H11" s="149"/>
    </row>
    <row r="12" spans="2:8" ht="105" x14ac:dyDescent="0.25">
      <c r="B12" s="166" t="s">
        <v>811</v>
      </c>
      <c r="C12" s="167">
        <v>99</v>
      </c>
      <c r="D12" s="167">
        <v>101</v>
      </c>
      <c r="E12" s="167">
        <v>320</v>
      </c>
      <c r="F12" s="167">
        <v>2585</v>
      </c>
      <c r="G12" s="349" t="s">
        <v>932</v>
      </c>
      <c r="H12" s="149"/>
    </row>
    <row r="13" spans="2:8" ht="75" x14ac:dyDescent="0.25">
      <c r="B13" s="166" t="s">
        <v>812</v>
      </c>
      <c r="C13" s="168">
        <v>0.15319148936170213</v>
      </c>
      <c r="D13" s="168">
        <v>0.35164410058027079</v>
      </c>
      <c r="E13" s="168">
        <v>0.49516441005802708</v>
      </c>
      <c r="F13" s="168">
        <v>1</v>
      </c>
      <c r="G13" s="349"/>
      <c r="H13" s="149"/>
    </row>
    <row r="15" spans="2:8" ht="28.5" x14ac:dyDescent="0.25">
      <c r="B15" s="151" t="s">
        <v>821</v>
      </c>
      <c r="C15" s="169">
        <v>23.93</v>
      </c>
      <c r="D15" s="169">
        <v>23.85</v>
      </c>
      <c r="E15" s="169">
        <v>81.52</v>
      </c>
      <c r="F15" s="169">
        <v>643.29999999999995</v>
      </c>
      <c r="G15" s="149"/>
      <c r="H15" s="149"/>
    </row>
    <row r="16" spans="2:8" x14ac:dyDescent="0.25">
      <c r="B16" s="151"/>
      <c r="C16" s="169"/>
      <c r="D16" s="169"/>
      <c r="E16" s="169"/>
      <c r="F16" s="169"/>
      <c r="G16" s="149"/>
      <c r="H16" s="149"/>
    </row>
    <row r="17" spans="2:6" ht="60" x14ac:dyDescent="0.25">
      <c r="B17" s="152" t="s">
        <v>813</v>
      </c>
      <c r="C17" s="170">
        <f>C15*4/F15</f>
        <v>0.14879527436654749</v>
      </c>
      <c r="D17" s="170">
        <f>D15*9/F15</f>
        <v>0.33367013834913728</v>
      </c>
      <c r="E17" s="170">
        <f>E15*4/F15</f>
        <v>0.50688636716928337</v>
      </c>
      <c r="F17" s="171"/>
    </row>
    <row r="19" spans="2:6" ht="28.5" x14ac:dyDescent="0.25">
      <c r="B19" s="174" t="s">
        <v>822</v>
      </c>
      <c r="C19" s="178">
        <v>33.799999999999997</v>
      </c>
      <c r="D19" s="178">
        <v>32.130000000000003</v>
      </c>
      <c r="E19" s="178">
        <v>110</v>
      </c>
      <c r="F19" s="178">
        <v>869.27</v>
      </c>
    </row>
    <row r="20" spans="2:6" x14ac:dyDescent="0.25">
      <c r="B20" s="174"/>
      <c r="C20" s="178"/>
      <c r="D20" s="178"/>
      <c r="E20" s="178"/>
      <c r="F20" s="178"/>
    </row>
    <row r="21" spans="2:6" ht="45" x14ac:dyDescent="0.25">
      <c r="B21" s="175" t="s">
        <v>825</v>
      </c>
      <c r="C21" s="179">
        <f>C19*4/F19</f>
        <v>0.1555328033867498</v>
      </c>
      <c r="D21" s="179">
        <f>D19*9/F19</f>
        <v>0.33265843753954472</v>
      </c>
      <c r="E21" s="179">
        <f>E19*4/F19</f>
        <v>0.5061718453414934</v>
      </c>
      <c r="F21" s="180"/>
    </row>
    <row r="23" spans="2:6" ht="28.5" x14ac:dyDescent="0.25">
      <c r="B23" s="174" t="s">
        <v>823</v>
      </c>
      <c r="C23" s="178">
        <v>14.07</v>
      </c>
      <c r="D23" s="178">
        <v>12.87</v>
      </c>
      <c r="E23" s="178">
        <v>50.8</v>
      </c>
      <c r="F23" s="178">
        <v>382.39</v>
      </c>
    </row>
    <row r="24" spans="2:6" x14ac:dyDescent="0.25">
      <c r="B24" s="174"/>
      <c r="C24" s="178"/>
      <c r="D24" s="178"/>
      <c r="E24" s="178"/>
      <c r="F24" s="178"/>
    </row>
    <row r="25" spans="2:6" ht="60" x14ac:dyDescent="0.25">
      <c r="B25" s="175" t="s">
        <v>826</v>
      </c>
      <c r="C25" s="179">
        <f>C23*4/F23</f>
        <v>0.14717958105598997</v>
      </c>
      <c r="D25" s="179">
        <f>D23*9/F23</f>
        <v>0.30291064096864456</v>
      </c>
      <c r="E25" s="179">
        <f>E23*4/F23</f>
        <v>0.53139464944166948</v>
      </c>
      <c r="F25" s="180"/>
    </row>
  </sheetData>
  <mergeCells count="6">
    <mergeCell ref="G7:G9"/>
    <mergeCell ref="G10:G11"/>
    <mergeCell ref="G12:G13"/>
    <mergeCell ref="B2:G2"/>
    <mergeCell ref="B3:F3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M34" sqref="M34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172"/>
      <c r="C1" s="172"/>
      <c r="D1" s="172"/>
      <c r="E1" s="172"/>
      <c r="F1" s="172"/>
      <c r="G1" s="173" t="s">
        <v>818</v>
      </c>
      <c r="H1" s="172"/>
    </row>
    <row r="2" spans="2:8" ht="15" customHeight="1" x14ac:dyDescent="0.25">
      <c r="B2" s="350" t="s">
        <v>816</v>
      </c>
      <c r="C2" s="350"/>
      <c r="D2" s="350"/>
      <c r="E2" s="350"/>
      <c r="F2" s="350"/>
      <c r="G2" s="350"/>
      <c r="H2" s="172"/>
    </row>
    <row r="3" spans="2:8" ht="15.75" x14ac:dyDescent="0.25">
      <c r="B3" s="352" t="s">
        <v>814</v>
      </c>
      <c r="C3" s="352"/>
      <c r="D3" s="352"/>
      <c r="E3" s="352"/>
      <c r="F3" s="352"/>
      <c r="G3" s="352"/>
      <c r="H3" s="177"/>
    </row>
    <row r="4" spans="2:8" ht="72" thickBot="1" x14ac:dyDescent="0.3">
      <c r="B4" s="181" t="s">
        <v>796</v>
      </c>
      <c r="C4" s="181" t="s">
        <v>738</v>
      </c>
      <c r="D4" s="181" t="s">
        <v>739</v>
      </c>
      <c r="E4" s="181" t="s">
        <v>740</v>
      </c>
      <c r="F4" s="182" t="s">
        <v>797</v>
      </c>
      <c r="G4" s="176" t="s">
        <v>410</v>
      </c>
      <c r="H4" s="172"/>
    </row>
    <row r="5" spans="2:8" ht="60" x14ac:dyDescent="0.25">
      <c r="B5" s="183" t="s">
        <v>798</v>
      </c>
      <c r="C5" s="184">
        <v>77</v>
      </c>
      <c r="D5" s="184">
        <v>79</v>
      </c>
      <c r="E5" s="184">
        <v>335</v>
      </c>
      <c r="F5" s="185">
        <v>2350</v>
      </c>
      <c r="G5" s="349" t="s">
        <v>799</v>
      </c>
      <c r="H5" s="172"/>
    </row>
    <row r="6" spans="2:8" ht="75.75" thickBot="1" x14ac:dyDescent="0.3">
      <c r="B6" s="186" t="s">
        <v>800</v>
      </c>
      <c r="C6" s="187">
        <v>0.13106382978723405</v>
      </c>
      <c r="D6" s="187">
        <v>0.30255319148936172</v>
      </c>
      <c r="E6" s="187">
        <v>0.57021276595744685</v>
      </c>
      <c r="F6" s="188">
        <v>1.0038297872340425</v>
      </c>
      <c r="G6" s="349"/>
      <c r="H6" s="172"/>
    </row>
    <row r="7" spans="2:8" ht="60" x14ac:dyDescent="0.25">
      <c r="B7" s="189" t="s">
        <v>801</v>
      </c>
      <c r="C7" s="190">
        <v>63</v>
      </c>
      <c r="D7" s="190">
        <v>70</v>
      </c>
      <c r="E7" s="190">
        <v>305</v>
      </c>
      <c r="F7" s="191">
        <v>2100</v>
      </c>
      <c r="G7" s="349" t="s">
        <v>802</v>
      </c>
      <c r="H7" s="172"/>
    </row>
    <row r="8" spans="2:8" ht="75.75" thickBot="1" x14ac:dyDescent="0.3">
      <c r="B8" s="192" t="s">
        <v>803</v>
      </c>
      <c r="C8" s="193">
        <v>0.12</v>
      </c>
      <c r="D8" s="193">
        <v>0.3</v>
      </c>
      <c r="E8" s="193">
        <v>0.580952380952381</v>
      </c>
      <c r="F8" s="194">
        <v>1.000952380952381</v>
      </c>
      <c r="G8" s="349"/>
      <c r="H8" s="172"/>
    </row>
    <row r="9" spans="2:8" ht="75.75" thickBot="1" x14ac:dyDescent="0.3">
      <c r="B9" s="195" t="s">
        <v>804</v>
      </c>
      <c r="C9" s="193" t="s">
        <v>805</v>
      </c>
      <c r="D9" s="193" t="s">
        <v>806</v>
      </c>
      <c r="E9" s="193" t="s">
        <v>807</v>
      </c>
      <c r="F9" s="196"/>
      <c r="G9" s="349"/>
      <c r="H9" s="172"/>
    </row>
    <row r="10" spans="2:8" ht="90" x14ac:dyDescent="0.25">
      <c r="B10" s="197" t="s">
        <v>815</v>
      </c>
      <c r="C10" s="198">
        <v>66</v>
      </c>
      <c r="D10" s="198">
        <v>74</v>
      </c>
      <c r="E10" s="198">
        <v>319</v>
      </c>
      <c r="F10" s="199">
        <v>2206</v>
      </c>
      <c r="G10" s="349" t="s">
        <v>809</v>
      </c>
      <c r="H10" s="172"/>
    </row>
    <row r="11" spans="2:8" ht="75.75" thickBot="1" x14ac:dyDescent="0.3">
      <c r="B11" s="200" t="s">
        <v>810</v>
      </c>
      <c r="C11" s="201">
        <v>0.11967361740707162</v>
      </c>
      <c r="D11" s="201">
        <v>0.30190389845874888</v>
      </c>
      <c r="E11" s="201">
        <v>0.57842248413417952</v>
      </c>
      <c r="F11" s="202">
        <v>1</v>
      </c>
      <c r="G11" s="349"/>
      <c r="H11" s="172"/>
    </row>
    <row r="12" spans="2:8" ht="105.75" thickBot="1" x14ac:dyDescent="0.3">
      <c r="B12" s="203" t="s">
        <v>811</v>
      </c>
      <c r="C12" s="204">
        <v>80</v>
      </c>
      <c r="D12" s="204">
        <v>82</v>
      </c>
      <c r="E12" s="204">
        <v>350</v>
      </c>
      <c r="F12" s="205">
        <v>2468</v>
      </c>
      <c r="G12" s="349" t="s">
        <v>824</v>
      </c>
      <c r="H12" s="173"/>
    </row>
    <row r="13" spans="2:8" ht="75.75" thickBot="1" x14ac:dyDescent="0.3">
      <c r="B13" s="206" t="s">
        <v>812</v>
      </c>
      <c r="C13" s="207">
        <v>0.12965964343598055</v>
      </c>
      <c r="D13" s="207">
        <v>0.29902755267423015</v>
      </c>
      <c r="E13" s="207">
        <v>0.5672609400324149</v>
      </c>
      <c r="F13" s="208">
        <v>0.99594813614262556</v>
      </c>
      <c r="G13" s="349"/>
      <c r="H13" s="172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"/>
    </sheetView>
  </sheetViews>
  <sheetFormatPr defaultColWidth="9.140625" defaultRowHeight="11.25" x14ac:dyDescent="0.2"/>
  <cols>
    <col min="1" max="1" width="13.42578125" style="94" customWidth="1"/>
    <col min="2" max="2" width="34.5703125" style="94" customWidth="1"/>
    <col min="3" max="3" width="13.42578125" style="94" customWidth="1"/>
    <col min="4" max="4" width="33.7109375" style="94" customWidth="1"/>
    <col min="5" max="5" width="29" style="94" customWidth="1"/>
    <col min="6" max="1025" width="7.5703125" style="94" customWidth="1"/>
    <col min="1026" max="16384" width="9.140625" style="94"/>
  </cols>
  <sheetData>
    <row r="1" spans="1:5" ht="16.5" x14ac:dyDescent="0.3">
      <c r="A1" s="92"/>
      <c r="B1" s="92"/>
      <c r="C1" s="92"/>
      <c r="D1" s="92"/>
      <c r="E1" s="93" t="s">
        <v>819</v>
      </c>
    </row>
    <row r="2" spans="1:5" ht="30.75" customHeight="1" x14ac:dyDescent="0.2">
      <c r="A2" s="353" t="s">
        <v>407</v>
      </c>
      <c r="B2" s="353"/>
      <c r="C2" s="353"/>
      <c r="D2" s="353"/>
      <c r="E2" s="353"/>
    </row>
    <row r="3" spans="1:5" ht="16.5" x14ac:dyDescent="0.3">
      <c r="A3" s="92"/>
      <c r="B3" s="92"/>
      <c r="C3" s="92"/>
      <c r="D3" s="92"/>
      <c r="E3" s="92"/>
    </row>
    <row r="4" spans="1:5" ht="16.5" x14ac:dyDescent="0.3">
      <c r="A4" s="95" t="s">
        <v>408</v>
      </c>
      <c r="B4" s="95" t="s">
        <v>409</v>
      </c>
      <c r="C4" s="95" t="s">
        <v>408</v>
      </c>
      <c r="D4" s="95" t="s">
        <v>409</v>
      </c>
      <c r="E4" s="95" t="s">
        <v>410</v>
      </c>
    </row>
    <row r="5" spans="1:5" ht="16.5" x14ac:dyDescent="0.3">
      <c r="A5" s="96" t="s">
        <v>326</v>
      </c>
      <c r="B5" s="97" t="s">
        <v>246</v>
      </c>
      <c r="C5" s="96" t="s">
        <v>326</v>
      </c>
      <c r="D5" s="97" t="s">
        <v>246</v>
      </c>
      <c r="E5" s="98" t="s">
        <v>411</v>
      </c>
    </row>
    <row r="6" spans="1:5" ht="33" x14ac:dyDescent="0.3">
      <c r="A6" s="99" t="s">
        <v>333</v>
      </c>
      <c r="B6" s="97" t="s">
        <v>257</v>
      </c>
      <c r="C6" s="99" t="s">
        <v>412</v>
      </c>
      <c r="D6" s="97" t="s">
        <v>413</v>
      </c>
      <c r="E6" s="98"/>
    </row>
    <row r="7" spans="1:5" ht="16.5" x14ac:dyDescent="0.3">
      <c r="A7" s="99" t="s">
        <v>339</v>
      </c>
      <c r="B7" s="97" t="s">
        <v>284</v>
      </c>
      <c r="C7" s="99" t="s">
        <v>414</v>
      </c>
      <c r="D7" s="97" t="s">
        <v>415</v>
      </c>
      <c r="E7" s="98"/>
    </row>
    <row r="8" spans="1:5" ht="16.5" x14ac:dyDescent="0.3">
      <c r="A8" s="99" t="s">
        <v>353</v>
      </c>
      <c r="B8" s="97" t="s">
        <v>275</v>
      </c>
      <c r="C8" s="99" t="s">
        <v>416</v>
      </c>
      <c r="D8" s="97" t="s">
        <v>417</v>
      </c>
      <c r="E8" s="98"/>
    </row>
    <row r="9" spans="1:5" ht="33" x14ac:dyDescent="0.3">
      <c r="A9" s="99" t="s">
        <v>345</v>
      </c>
      <c r="B9" s="97" t="s">
        <v>418</v>
      </c>
      <c r="C9" s="99" t="s">
        <v>345</v>
      </c>
      <c r="D9" s="97" t="s">
        <v>418</v>
      </c>
      <c r="E9" s="98" t="s">
        <v>411</v>
      </c>
    </row>
    <row r="10" spans="1:5" ht="16.5" x14ac:dyDescent="0.3">
      <c r="A10" s="99" t="s">
        <v>419</v>
      </c>
      <c r="B10" s="97" t="s">
        <v>279</v>
      </c>
      <c r="C10" s="99" t="s">
        <v>419</v>
      </c>
      <c r="D10" s="97" t="s">
        <v>279</v>
      </c>
      <c r="E10" s="98" t="s">
        <v>411</v>
      </c>
    </row>
    <row r="11" spans="1:5" ht="33" x14ac:dyDescent="0.3">
      <c r="A11" s="99" t="s">
        <v>384</v>
      </c>
      <c r="B11" s="97" t="s">
        <v>310</v>
      </c>
      <c r="C11" s="99" t="s">
        <v>420</v>
      </c>
      <c r="D11" s="97" t="s">
        <v>421</v>
      </c>
      <c r="E11" s="98"/>
    </row>
    <row r="12" spans="1:5" ht="33" x14ac:dyDescent="0.3">
      <c r="A12" s="99" t="s">
        <v>333</v>
      </c>
      <c r="B12" s="97" t="s">
        <v>257</v>
      </c>
      <c r="C12" s="99" t="s">
        <v>422</v>
      </c>
      <c r="D12" s="97" t="s">
        <v>423</v>
      </c>
      <c r="E12" s="98"/>
    </row>
    <row r="13" spans="1:5" ht="16.5" x14ac:dyDescent="0.3">
      <c r="A13" s="99" t="s">
        <v>369</v>
      </c>
      <c r="B13" s="97" t="s">
        <v>293</v>
      </c>
      <c r="C13" s="99" t="s">
        <v>369</v>
      </c>
      <c r="D13" s="97" t="s">
        <v>293</v>
      </c>
      <c r="E13" s="98" t="s">
        <v>411</v>
      </c>
    </row>
    <row r="14" spans="1:5" ht="33" x14ac:dyDescent="0.3">
      <c r="A14" s="99" t="s">
        <v>374</v>
      </c>
      <c r="B14" s="97" t="s">
        <v>298</v>
      </c>
      <c r="C14" s="99" t="s">
        <v>424</v>
      </c>
      <c r="D14" s="97" t="s">
        <v>425</v>
      </c>
      <c r="E14" s="98"/>
    </row>
    <row r="15" spans="1:5" ht="16.5" x14ac:dyDescent="0.3">
      <c r="A15" s="99" t="s">
        <v>426</v>
      </c>
      <c r="B15" s="97" t="s">
        <v>300</v>
      </c>
      <c r="C15" s="99" t="s">
        <v>426</v>
      </c>
      <c r="D15" s="97" t="s">
        <v>300</v>
      </c>
      <c r="E15" s="98" t="s">
        <v>411</v>
      </c>
    </row>
    <row r="16" spans="1:5" ht="16.5" x14ac:dyDescent="0.3">
      <c r="A16" s="99" t="s">
        <v>326</v>
      </c>
      <c r="B16" s="97" t="s">
        <v>303</v>
      </c>
      <c r="C16" s="99" t="s">
        <v>326</v>
      </c>
      <c r="D16" s="97" t="s">
        <v>303</v>
      </c>
      <c r="E16" s="98" t="s">
        <v>411</v>
      </c>
    </row>
    <row r="17" spans="1:5" ht="16.5" x14ac:dyDescent="0.3">
      <c r="A17" s="99" t="s">
        <v>353</v>
      </c>
      <c r="B17" s="97" t="s">
        <v>275</v>
      </c>
      <c r="C17" s="99" t="s">
        <v>427</v>
      </c>
      <c r="D17" s="97" t="s">
        <v>428</v>
      </c>
      <c r="E17" s="98"/>
    </row>
    <row r="18" spans="1:5" ht="49.5" x14ac:dyDescent="0.3">
      <c r="A18" s="99" t="s">
        <v>361</v>
      </c>
      <c r="B18" s="97" t="s">
        <v>429</v>
      </c>
      <c r="C18" s="99" t="s">
        <v>361</v>
      </c>
      <c r="D18" s="97" t="s">
        <v>429</v>
      </c>
      <c r="E18" s="98" t="s">
        <v>411</v>
      </c>
    </row>
    <row r="19" spans="1:5" ht="16.5" x14ac:dyDescent="0.3">
      <c r="A19" s="99" t="s">
        <v>365</v>
      </c>
      <c r="B19" s="97" t="s">
        <v>290</v>
      </c>
      <c r="C19" s="99" t="s">
        <v>430</v>
      </c>
      <c r="D19" s="97" t="s">
        <v>431</v>
      </c>
      <c r="E19" s="98"/>
    </row>
    <row r="20" spans="1:5" ht="33" x14ac:dyDescent="0.3">
      <c r="A20" s="99" t="s">
        <v>384</v>
      </c>
      <c r="B20" s="97" t="s">
        <v>310</v>
      </c>
      <c r="C20" s="99" t="s">
        <v>432</v>
      </c>
      <c r="D20" s="97" t="s">
        <v>433</v>
      </c>
      <c r="E20" s="98"/>
    </row>
    <row r="21" spans="1:5" ht="16.5" x14ac:dyDescent="0.3">
      <c r="A21" s="99" t="s">
        <v>326</v>
      </c>
      <c r="B21" s="97" t="s">
        <v>314</v>
      </c>
      <c r="C21" s="99" t="s">
        <v>326</v>
      </c>
      <c r="D21" s="97" t="s">
        <v>314</v>
      </c>
      <c r="E21" s="98" t="s">
        <v>411</v>
      </c>
    </row>
    <row r="22" spans="1:5" ht="16.5" x14ac:dyDescent="0.3">
      <c r="A22" s="99" t="s">
        <v>353</v>
      </c>
      <c r="B22" s="97" t="s">
        <v>275</v>
      </c>
      <c r="C22" s="99" t="s">
        <v>422</v>
      </c>
      <c r="D22" s="97" t="s">
        <v>423</v>
      </c>
      <c r="E22" s="98"/>
    </row>
    <row r="23" spans="1:5" ht="33" x14ac:dyDescent="0.3">
      <c r="A23" s="96" t="s">
        <v>333</v>
      </c>
      <c r="B23" s="97" t="s">
        <v>257</v>
      </c>
      <c r="C23" s="96" t="s">
        <v>434</v>
      </c>
      <c r="D23" s="97" t="s">
        <v>435</v>
      </c>
      <c r="E23" s="98"/>
    </row>
    <row r="24" spans="1:5" ht="16.5" x14ac:dyDescent="0.3">
      <c r="A24" s="96" t="s">
        <v>374</v>
      </c>
      <c r="B24" s="97" t="s">
        <v>298</v>
      </c>
      <c r="C24" s="96" t="s">
        <v>426</v>
      </c>
      <c r="D24" s="97" t="s">
        <v>300</v>
      </c>
      <c r="E24" s="98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1"/>
  <sheetViews>
    <sheetView topLeftCell="H1" workbookViewId="0">
      <selection activeCell="A11" sqref="A11"/>
    </sheetView>
  </sheetViews>
  <sheetFormatPr defaultColWidth="9.140625" defaultRowHeight="16.5" x14ac:dyDescent="0.3"/>
  <cols>
    <col min="1" max="1" width="29.42578125" style="100" customWidth="1"/>
    <col min="2" max="2" width="12.85546875" style="101" customWidth="1"/>
    <col min="3" max="3" width="10.28515625" style="101" customWidth="1"/>
    <col min="4" max="4" width="39.5703125" style="103" customWidth="1"/>
    <col min="5" max="6" width="8" style="101" customWidth="1"/>
    <col min="7" max="7" width="41.85546875" style="103" customWidth="1"/>
    <col min="8" max="9" width="8" style="101" customWidth="1"/>
    <col min="10" max="10" width="42.42578125" style="103" customWidth="1"/>
    <col min="11" max="11" width="8" style="101" customWidth="1"/>
    <col min="12" max="12" width="10.28515625" style="112" customWidth="1"/>
    <col min="13" max="13" width="39.5703125" style="103" customWidth="1"/>
    <col min="14" max="256" width="8" style="112" customWidth="1"/>
    <col min="257" max="257" width="29.42578125" style="112" customWidth="1"/>
    <col min="258" max="258" width="12.85546875" style="112" customWidth="1"/>
    <col min="259" max="259" width="10.28515625" style="112" customWidth="1"/>
    <col min="260" max="260" width="39.5703125" style="112" customWidth="1"/>
    <col min="261" max="262" width="8" style="112" customWidth="1"/>
    <col min="263" max="263" width="41.85546875" style="112" customWidth="1"/>
    <col min="264" max="265" width="8" style="112" customWidth="1"/>
    <col min="266" max="266" width="42.42578125" style="112" customWidth="1"/>
    <col min="267" max="267" width="8" style="112" customWidth="1"/>
    <col min="268" max="268" width="10.28515625" style="112" customWidth="1"/>
    <col min="269" max="269" width="39.5703125" style="112" customWidth="1"/>
    <col min="270" max="512" width="8" style="112" customWidth="1"/>
    <col min="513" max="513" width="29.42578125" style="112" customWidth="1"/>
    <col min="514" max="514" width="12.85546875" style="112" customWidth="1"/>
    <col min="515" max="515" width="10.28515625" style="112" customWidth="1"/>
    <col min="516" max="516" width="39.5703125" style="112" customWidth="1"/>
    <col min="517" max="518" width="8" style="112" customWidth="1"/>
    <col min="519" max="519" width="41.85546875" style="112" customWidth="1"/>
    <col min="520" max="521" width="8" style="112" customWidth="1"/>
    <col min="522" max="522" width="42.42578125" style="112" customWidth="1"/>
    <col min="523" max="523" width="8" style="112" customWidth="1"/>
    <col min="524" max="524" width="10.28515625" style="112" customWidth="1"/>
    <col min="525" max="525" width="39.5703125" style="112" customWidth="1"/>
    <col min="526" max="768" width="8" style="112" customWidth="1"/>
    <col min="769" max="769" width="29.42578125" style="112" customWidth="1"/>
    <col min="770" max="770" width="12.85546875" style="112" customWidth="1"/>
    <col min="771" max="771" width="10.28515625" style="112" customWidth="1"/>
    <col min="772" max="772" width="39.5703125" style="112" customWidth="1"/>
    <col min="773" max="774" width="8" style="112" customWidth="1"/>
    <col min="775" max="775" width="41.85546875" style="112" customWidth="1"/>
    <col min="776" max="777" width="8" style="112" customWidth="1"/>
    <col min="778" max="778" width="42.42578125" style="112" customWidth="1"/>
    <col min="779" max="779" width="8" style="112" customWidth="1"/>
    <col min="780" max="780" width="10.28515625" style="112" customWidth="1"/>
    <col min="781" max="781" width="39.5703125" style="112" customWidth="1"/>
    <col min="782" max="1025" width="8" style="112" customWidth="1"/>
    <col min="1026" max="16384" width="9.140625" style="74"/>
  </cols>
  <sheetData>
    <row r="1" spans="1:14" s="74" customFormat="1" x14ac:dyDescent="0.3">
      <c r="A1" s="100"/>
      <c r="B1" s="101"/>
      <c r="C1" s="102"/>
      <c r="D1" s="103"/>
      <c r="E1" s="101"/>
      <c r="F1" s="101"/>
      <c r="G1" s="103"/>
      <c r="H1" s="101"/>
      <c r="I1" s="101"/>
      <c r="J1" s="103"/>
      <c r="K1" s="101"/>
      <c r="L1" s="104"/>
      <c r="M1" s="361" t="s">
        <v>820</v>
      </c>
      <c r="N1" s="361"/>
    </row>
    <row r="2" spans="1:14" s="105" customFormat="1" ht="17.25" thickBot="1" x14ac:dyDescent="0.3">
      <c r="A2" s="362" t="s">
        <v>436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s="74" customFormat="1" ht="33" x14ac:dyDescent="0.3">
      <c r="A3" s="363" t="s">
        <v>175</v>
      </c>
      <c r="B3" s="364" t="s">
        <v>441</v>
      </c>
      <c r="C3" s="367" t="s">
        <v>442</v>
      </c>
      <c r="D3" s="107" t="s">
        <v>437</v>
      </c>
      <c r="E3" s="108"/>
      <c r="F3" s="106"/>
      <c r="G3" s="107" t="s">
        <v>438</v>
      </c>
      <c r="H3" s="108"/>
      <c r="I3" s="106"/>
      <c r="J3" s="107" t="s">
        <v>439</v>
      </c>
      <c r="K3" s="108"/>
      <c r="L3" s="106"/>
      <c r="M3" s="107" t="s">
        <v>440</v>
      </c>
      <c r="N3" s="108"/>
    </row>
    <row r="4" spans="1:14" s="105" customFormat="1" ht="14.1" customHeight="1" x14ac:dyDescent="0.25">
      <c r="A4" s="363"/>
      <c r="B4" s="365"/>
      <c r="C4" s="368"/>
      <c r="D4" s="359" t="s">
        <v>443</v>
      </c>
      <c r="E4" s="360" t="s">
        <v>444</v>
      </c>
      <c r="F4" s="358" t="s">
        <v>442</v>
      </c>
      <c r="G4" s="359" t="s">
        <v>443</v>
      </c>
      <c r="H4" s="360" t="s">
        <v>444</v>
      </c>
      <c r="I4" s="358" t="s">
        <v>442</v>
      </c>
      <c r="J4" s="359" t="s">
        <v>443</v>
      </c>
      <c r="K4" s="360" t="s">
        <v>444</v>
      </c>
      <c r="L4" s="358" t="s">
        <v>442</v>
      </c>
      <c r="M4" s="359" t="s">
        <v>443</v>
      </c>
      <c r="N4" s="360" t="s">
        <v>444</v>
      </c>
    </row>
    <row r="5" spans="1:14" s="105" customFormat="1" x14ac:dyDescent="0.25">
      <c r="A5" s="363"/>
      <c r="B5" s="365"/>
      <c r="C5" s="368"/>
      <c r="D5" s="359"/>
      <c r="E5" s="360"/>
      <c r="F5" s="358"/>
      <c r="G5" s="359"/>
      <c r="H5" s="360"/>
      <c r="I5" s="358"/>
      <c r="J5" s="359"/>
      <c r="K5" s="360"/>
      <c r="L5" s="358"/>
      <c r="M5" s="359"/>
      <c r="N5" s="360"/>
    </row>
    <row r="6" spans="1:14" s="105" customFormat="1" x14ac:dyDescent="0.25">
      <c r="A6" s="363"/>
      <c r="B6" s="366"/>
      <c r="C6" s="369"/>
      <c r="D6" s="359"/>
      <c r="E6" s="360"/>
      <c r="F6" s="358"/>
      <c r="G6" s="359"/>
      <c r="H6" s="360"/>
      <c r="I6" s="358"/>
      <c r="J6" s="359"/>
      <c r="K6" s="360"/>
      <c r="L6" s="358"/>
      <c r="M6" s="359"/>
      <c r="N6" s="360"/>
    </row>
    <row r="7" spans="1:14" s="112" customFormat="1" x14ac:dyDescent="0.25">
      <c r="A7" s="287" t="s">
        <v>445</v>
      </c>
      <c r="B7" s="288">
        <v>10</v>
      </c>
      <c r="C7" s="109" t="s">
        <v>320</v>
      </c>
      <c r="D7" s="110" t="s">
        <v>79</v>
      </c>
      <c r="E7" s="111">
        <v>10</v>
      </c>
      <c r="F7" s="109" t="s">
        <v>320</v>
      </c>
      <c r="G7" s="110" t="s">
        <v>79</v>
      </c>
      <c r="H7" s="111">
        <v>10</v>
      </c>
      <c r="I7" s="109" t="s">
        <v>320</v>
      </c>
      <c r="J7" s="110" t="s">
        <v>79</v>
      </c>
      <c r="K7" s="111">
        <v>10</v>
      </c>
      <c r="L7" s="109" t="s">
        <v>320</v>
      </c>
      <c r="M7" s="110" t="s">
        <v>79</v>
      </c>
      <c r="N7" s="111">
        <v>10</v>
      </c>
    </row>
    <row r="8" spans="1:14" s="112" customFormat="1" x14ac:dyDescent="0.25">
      <c r="A8" s="287" t="s">
        <v>445</v>
      </c>
      <c r="B8" s="288">
        <v>10</v>
      </c>
      <c r="C8" s="109" t="s">
        <v>321</v>
      </c>
      <c r="D8" s="110" t="s">
        <v>80</v>
      </c>
      <c r="E8" s="111">
        <v>15</v>
      </c>
      <c r="F8" s="109" t="s">
        <v>321</v>
      </c>
      <c r="G8" s="110" t="s">
        <v>80</v>
      </c>
      <c r="H8" s="111">
        <v>15</v>
      </c>
      <c r="I8" s="109" t="s">
        <v>321</v>
      </c>
      <c r="J8" s="110" t="s">
        <v>80</v>
      </c>
      <c r="K8" s="111">
        <v>15</v>
      </c>
      <c r="L8" s="109" t="s">
        <v>321</v>
      </c>
      <c r="M8" s="110" t="s">
        <v>80</v>
      </c>
      <c r="N8" s="111">
        <v>15</v>
      </c>
    </row>
    <row r="9" spans="1:14" s="112" customFormat="1" x14ac:dyDescent="0.25">
      <c r="A9" s="287" t="s">
        <v>178</v>
      </c>
      <c r="B9" s="288">
        <v>40</v>
      </c>
      <c r="C9" s="109" t="s">
        <v>322</v>
      </c>
      <c r="D9" s="110" t="s">
        <v>168</v>
      </c>
      <c r="E9" s="111">
        <v>40</v>
      </c>
      <c r="F9" s="109" t="s">
        <v>343</v>
      </c>
      <c r="G9" s="110" t="s">
        <v>268</v>
      </c>
      <c r="H9" s="111">
        <v>40</v>
      </c>
      <c r="I9" s="109" t="s">
        <v>322</v>
      </c>
      <c r="J9" s="110" t="s">
        <v>168</v>
      </c>
      <c r="K9" s="111">
        <v>40</v>
      </c>
      <c r="L9" s="109" t="s">
        <v>322</v>
      </c>
      <c r="M9" s="110" t="s">
        <v>168</v>
      </c>
      <c r="N9" s="111">
        <v>40</v>
      </c>
    </row>
    <row r="10" spans="1:14" s="74" customFormat="1" ht="49.5" x14ac:dyDescent="0.3">
      <c r="A10" s="287" t="s">
        <v>446</v>
      </c>
      <c r="B10" s="288">
        <v>150</v>
      </c>
      <c r="C10" s="109" t="s">
        <v>447</v>
      </c>
      <c r="D10" s="110" t="s">
        <v>189</v>
      </c>
      <c r="E10" s="111">
        <v>220</v>
      </c>
      <c r="F10" s="109" t="s">
        <v>448</v>
      </c>
      <c r="G10" s="110" t="s">
        <v>449</v>
      </c>
      <c r="H10" s="111">
        <v>200</v>
      </c>
      <c r="I10" s="109" t="s">
        <v>447</v>
      </c>
      <c r="J10" s="110" t="s">
        <v>450</v>
      </c>
      <c r="K10" s="111">
        <v>200</v>
      </c>
      <c r="L10" s="109" t="s">
        <v>447</v>
      </c>
      <c r="M10" s="110" t="s">
        <v>189</v>
      </c>
      <c r="N10" s="111">
        <v>220</v>
      </c>
    </row>
    <row r="11" spans="1:14" s="74" customFormat="1" ht="49.5" x14ac:dyDescent="0.3">
      <c r="A11" s="287" t="s">
        <v>451</v>
      </c>
      <c r="B11" s="288">
        <v>180</v>
      </c>
      <c r="C11" s="109" t="s">
        <v>452</v>
      </c>
      <c r="D11" s="110" t="s">
        <v>14</v>
      </c>
      <c r="E11" s="111">
        <v>200</v>
      </c>
      <c r="F11" s="109" t="s">
        <v>453</v>
      </c>
      <c r="G11" s="110" t="s">
        <v>392</v>
      </c>
      <c r="H11" s="111">
        <v>200</v>
      </c>
      <c r="I11" s="109" t="s">
        <v>452</v>
      </c>
      <c r="J11" s="110" t="s">
        <v>454</v>
      </c>
      <c r="K11" s="111">
        <v>200</v>
      </c>
      <c r="L11" s="109" t="s">
        <v>452</v>
      </c>
      <c r="M11" s="110" t="s">
        <v>14</v>
      </c>
      <c r="N11" s="111">
        <v>200</v>
      </c>
    </row>
    <row r="12" spans="1:14" s="74" customFormat="1" ht="49.5" x14ac:dyDescent="0.3">
      <c r="A12" s="287" t="s">
        <v>455</v>
      </c>
      <c r="B12" s="288">
        <v>30</v>
      </c>
      <c r="C12" s="113"/>
      <c r="D12" s="110" t="s">
        <v>244</v>
      </c>
      <c r="E12" s="111">
        <v>40</v>
      </c>
      <c r="F12" s="113"/>
      <c r="G12" s="110" t="s">
        <v>244</v>
      </c>
      <c r="H12" s="111">
        <v>40</v>
      </c>
      <c r="I12" s="113"/>
      <c r="J12" s="110" t="s">
        <v>244</v>
      </c>
      <c r="K12" s="111">
        <v>40</v>
      </c>
      <c r="L12" s="113"/>
      <c r="M12" s="110" t="s">
        <v>244</v>
      </c>
      <c r="N12" s="111">
        <v>40</v>
      </c>
    </row>
    <row r="13" spans="1:14" s="74" customFormat="1" x14ac:dyDescent="0.3">
      <c r="A13" s="287" t="s">
        <v>456</v>
      </c>
      <c r="B13" s="288">
        <v>100</v>
      </c>
      <c r="C13" s="109" t="s">
        <v>325</v>
      </c>
      <c r="D13" s="110" t="s">
        <v>81</v>
      </c>
      <c r="E13" s="111">
        <v>100</v>
      </c>
      <c r="F13" s="109" t="s">
        <v>325</v>
      </c>
      <c r="G13" s="110" t="s">
        <v>251</v>
      </c>
      <c r="H13" s="111">
        <v>100</v>
      </c>
      <c r="I13" s="109" t="s">
        <v>325</v>
      </c>
      <c r="J13" s="110" t="s">
        <v>90</v>
      </c>
      <c r="K13" s="111">
        <v>100</v>
      </c>
      <c r="L13" s="109" t="s">
        <v>325</v>
      </c>
      <c r="M13" s="110" t="s">
        <v>81</v>
      </c>
      <c r="N13" s="111">
        <v>100</v>
      </c>
    </row>
    <row r="14" spans="1:14" s="105" customFormat="1" x14ac:dyDescent="0.25">
      <c r="A14" s="289"/>
      <c r="B14" s="290"/>
      <c r="C14" s="356" t="s">
        <v>82</v>
      </c>
      <c r="D14" s="356"/>
      <c r="E14" s="114">
        <f>SUM(E7:E13)</f>
        <v>625</v>
      </c>
      <c r="F14" s="356" t="s">
        <v>82</v>
      </c>
      <c r="G14" s="356"/>
      <c r="H14" s="114">
        <f>SUM(H7:H13)</f>
        <v>605</v>
      </c>
      <c r="I14" s="356" t="s">
        <v>82</v>
      </c>
      <c r="J14" s="356"/>
      <c r="K14" s="114">
        <f>SUM(K7:K13)</f>
        <v>605</v>
      </c>
      <c r="L14" s="356" t="s">
        <v>82</v>
      </c>
      <c r="M14" s="356"/>
      <c r="N14" s="114">
        <f>SUM(N7:N13)</f>
        <v>625</v>
      </c>
    </row>
    <row r="15" spans="1:14" s="74" customFormat="1" ht="49.5" x14ac:dyDescent="0.3">
      <c r="A15" s="287" t="s">
        <v>457</v>
      </c>
      <c r="B15" s="288">
        <v>60</v>
      </c>
      <c r="C15" s="109" t="s">
        <v>380</v>
      </c>
      <c r="D15" s="110" t="s">
        <v>246</v>
      </c>
      <c r="E15" s="111">
        <v>60</v>
      </c>
      <c r="F15" s="109" t="s">
        <v>416</v>
      </c>
      <c r="G15" s="110" t="s">
        <v>431</v>
      </c>
      <c r="H15" s="111">
        <v>60</v>
      </c>
      <c r="I15" s="109" t="s">
        <v>458</v>
      </c>
      <c r="J15" s="110" t="s">
        <v>459</v>
      </c>
      <c r="K15" s="111">
        <v>60</v>
      </c>
      <c r="L15" s="109" t="s">
        <v>380</v>
      </c>
      <c r="M15" s="110" t="s">
        <v>246</v>
      </c>
      <c r="N15" s="111">
        <v>60</v>
      </c>
    </row>
    <row r="16" spans="1:14" s="74" customFormat="1" ht="33" x14ac:dyDescent="0.3">
      <c r="A16" s="287" t="s">
        <v>460</v>
      </c>
      <c r="B16" s="288">
        <v>200</v>
      </c>
      <c r="C16" s="109" t="s">
        <v>461</v>
      </c>
      <c r="D16" s="110" t="s">
        <v>247</v>
      </c>
      <c r="E16" s="111">
        <v>225</v>
      </c>
      <c r="F16" s="109" t="s">
        <v>462</v>
      </c>
      <c r="G16" s="110" t="s">
        <v>463</v>
      </c>
      <c r="H16" s="111">
        <v>200</v>
      </c>
      <c r="I16" s="109" t="s">
        <v>464</v>
      </c>
      <c r="J16" s="110" t="s">
        <v>465</v>
      </c>
      <c r="K16" s="111">
        <v>200</v>
      </c>
      <c r="L16" s="109" t="s">
        <v>461</v>
      </c>
      <c r="M16" s="110" t="s">
        <v>247</v>
      </c>
      <c r="N16" s="111">
        <v>225</v>
      </c>
    </row>
    <row r="17" spans="1:14" s="74" customFormat="1" ht="49.5" x14ac:dyDescent="0.3">
      <c r="A17" s="287" t="s">
        <v>466</v>
      </c>
      <c r="B17" s="288">
        <v>90</v>
      </c>
      <c r="C17" s="113" t="s">
        <v>467</v>
      </c>
      <c r="D17" s="110" t="s">
        <v>249</v>
      </c>
      <c r="E17" s="111">
        <v>90</v>
      </c>
      <c r="F17" s="113" t="s">
        <v>468</v>
      </c>
      <c r="G17" s="110" t="s">
        <v>311</v>
      </c>
      <c r="H17" s="111">
        <v>90</v>
      </c>
      <c r="I17" s="113" t="s">
        <v>469</v>
      </c>
      <c r="J17" s="110" t="s">
        <v>301</v>
      </c>
      <c r="K17" s="111">
        <v>90</v>
      </c>
      <c r="L17" s="113" t="s">
        <v>467</v>
      </c>
      <c r="M17" s="110" t="s">
        <v>249</v>
      </c>
      <c r="N17" s="111">
        <v>90</v>
      </c>
    </row>
    <row r="18" spans="1:14" s="74" customFormat="1" ht="33" x14ac:dyDescent="0.3">
      <c r="A18" s="287" t="s">
        <v>470</v>
      </c>
      <c r="B18" s="288">
        <v>150</v>
      </c>
      <c r="C18" s="109" t="s">
        <v>471</v>
      </c>
      <c r="D18" s="110" t="s">
        <v>83</v>
      </c>
      <c r="E18" s="111">
        <v>150</v>
      </c>
      <c r="F18" s="109" t="s">
        <v>472</v>
      </c>
      <c r="G18" s="110" t="s">
        <v>285</v>
      </c>
      <c r="H18" s="111">
        <v>150</v>
      </c>
      <c r="I18" s="109" t="s">
        <v>473</v>
      </c>
      <c r="J18" s="110" t="s">
        <v>474</v>
      </c>
      <c r="K18" s="111">
        <v>150</v>
      </c>
      <c r="L18" s="109" t="s">
        <v>471</v>
      </c>
      <c r="M18" s="110" t="s">
        <v>83</v>
      </c>
      <c r="N18" s="111">
        <v>150</v>
      </c>
    </row>
    <row r="19" spans="1:14" s="74" customFormat="1" ht="66" x14ac:dyDescent="0.3">
      <c r="A19" s="287" t="s">
        <v>475</v>
      </c>
      <c r="B19" s="288">
        <v>180</v>
      </c>
      <c r="C19" s="109" t="s">
        <v>476</v>
      </c>
      <c r="D19" s="110" t="s">
        <v>84</v>
      </c>
      <c r="E19" s="111">
        <v>200</v>
      </c>
      <c r="F19" s="109" t="s">
        <v>477</v>
      </c>
      <c r="G19" s="110" t="s">
        <v>96</v>
      </c>
      <c r="H19" s="111">
        <v>200</v>
      </c>
      <c r="I19" s="109" t="s">
        <v>478</v>
      </c>
      <c r="J19" s="110" t="s">
        <v>99</v>
      </c>
      <c r="K19" s="111">
        <v>200</v>
      </c>
      <c r="L19" s="109" t="s">
        <v>476</v>
      </c>
      <c r="M19" s="110" t="s">
        <v>84</v>
      </c>
      <c r="N19" s="111">
        <v>200</v>
      </c>
    </row>
    <row r="20" spans="1:14" s="74" customFormat="1" ht="49.5" x14ac:dyDescent="0.3">
      <c r="A20" s="287" t="s">
        <v>455</v>
      </c>
      <c r="B20" s="288">
        <v>20</v>
      </c>
      <c r="C20" s="113"/>
      <c r="D20" s="110" t="s">
        <v>244</v>
      </c>
      <c r="E20" s="111">
        <v>20</v>
      </c>
      <c r="F20" s="113"/>
      <c r="G20" s="110" t="s">
        <v>244</v>
      </c>
      <c r="H20" s="111">
        <v>20</v>
      </c>
      <c r="I20" s="113"/>
      <c r="J20" s="110" t="s">
        <v>244</v>
      </c>
      <c r="K20" s="111">
        <v>20</v>
      </c>
      <c r="L20" s="113"/>
      <c r="M20" s="110" t="s">
        <v>244</v>
      </c>
      <c r="N20" s="111">
        <v>20</v>
      </c>
    </row>
    <row r="21" spans="1:14" s="74" customFormat="1" ht="33" x14ac:dyDescent="0.3">
      <c r="A21" s="287" t="s">
        <v>479</v>
      </c>
      <c r="B21" s="288">
        <v>40</v>
      </c>
      <c r="C21" s="113"/>
      <c r="D21" s="110" t="s">
        <v>250</v>
      </c>
      <c r="E21" s="111">
        <v>50</v>
      </c>
      <c r="F21" s="113"/>
      <c r="G21" s="110" t="s">
        <v>250</v>
      </c>
      <c r="H21" s="111">
        <v>50</v>
      </c>
      <c r="I21" s="113"/>
      <c r="J21" s="110" t="s">
        <v>250</v>
      </c>
      <c r="K21" s="111">
        <v>50</v>
      </c>
      <c r="L21" s="113"/>
      <c r="M21" s="110" t="s">
        <v>250</v>
      </c>
      <c r="N21" s="111">
        <v>50</v>
      </c>
    </row>
    <row r="22" spans="1:14" s="74" customFormat="1" x14ac:dyDescent="0.3">
      <c r="A22" s="287" t="s">
        <v>456</v>
      </c>
      <c r="B22" s="288">
        <v>100</v>
      </c>
      <c r="C22" s="113" t="s">
        <v>325</v>
      </c>
      <c r="D22" s="110" t="s">
        <v>90</v>
      </c>
      <c r="E22" s="111">
        <v>100</v>
      </c>
      <c r="F22" s="113" t="s">
        <v>325</v>
      </c>
      <c r="G22" s="110" t="s">
        <v>245</v>
      </c>
      <c r="H22" s="111">
        <v>100</v>
      </c>
      <c r="I22" s="113" t="s">
        <v>325</v>
      </c>
      <c r="J22" s="110" t="s">
        <v>238</v>
      </c>
      <c r="K22" s="111">
        <v>100</v>
      </c>
      <c r="L22" s="113" t="s">
        <v>325</v>
      </c>
      <c r="M22" s="110" t="s">
        <v>90</v>
      </c>
      <c r="N22" s="111">
        <v>100</v>
      </c>
    </row>
    <row r="23" spans="1:14" s="105" customFormat="1" x14ac:dyDescent="0.25">
      <c r="A23" s="289"/>
      <c r="B23" s="290"/>
      <c r="C23" s="356" t="s">
        <v>86</v>
      </c>
      <c r="D23" s="356"/>
      <c r="E23" s="114">
        <f>SUM(E15:E22)</f>
        <v>895</v>
      </c>
      <c r="F23" s="356" t="s">
        <v>86</v>
      </c>
      <c r="G23" s="356"/>
      <c r="H23" s="114">
        <f>SUM(H15:H22)</f>
        <v>870</v>
      </c>
      <c r="I23" s="356" t="s">
        <v>86</v>
      </c>
      <c r="J23" s="356"/>
      <c r="K23" s="114">
        <f>SUM(K15:K22)</f>
        <v>870</v>
      </c>
      <c r="L23" s="356" t="s">
        <v>86</v>
      </c>
      <c r="M23" s="356"/>
      <c r="N23" s="114">
        <f>SUM(N15:N22)</f>
        <v>895</v>
      </c>
    </row>
    <row r="24" spans="1:14" s="74" customFormat="1" x14ac:dyDescent="0.3">
      <c r="A24" s="287" t="s">
        <v>183</v>
      </c>
      <c r="B24" s="288">
        <v>50</v>
      </c>
      <c r="C24" s="109" t="s">
        <v>330</v>
      </c>
      <c r="D24" s="110" t="s">
        <v>252</v>
      </c>
      <c r="E24" s="111">
        <v>100</v>
      </c>
      <c r="F24" s="109" t="s">
        <v>330</v>
      </c>
      <c r="G24" s="110" t="s">
        <v>287</v>
      </c>
      <c r="H24" s="111">
        <v>100</v>
      </c>
      <c r="I24" s="109" t="s">
        <v>480</v>
      </c>
      <c r="J24" s="110" t="s">
        <v>481</v>
      </c>
      <c r="K24" s="111">
        <v>100</v>
      </c>
      <c r="L24" s="109" t="s">
        <v>330</v>
      </c>
      <c r="M24" s="110" t="s">
        <v>252</v>
      </c>
      <c r="N24" s="111">
        <v>100</v>
      </c>
    </row>
    <row r="25" spans="1:14" s="74" customFormat="1" ht="33" x14ac:dyDescent="0.3">
      <c r="A25" s="287" t="s">
        <v>482</v>
      </c>
      <c r="B25" s="288">
        <v>180</v>
      </c>
      <c r="C25" s="113"/>
      <c r="D25" s="110" t="s">
        <v>243</v>
      </c>
      <c r="E25" s="111">
        <v>200</v>
      </c>
      <c r="F25" s="113"/>
      <c r="G25" s="110" t="s">
        <v>267</v>
      </c>
      <c r="H25" s="111">
        <v>200</v>
      </c>
      <c r="I25" s="113"/>
      <c r="J25" s="110" t="s">
        <v>278</v>
      </c>
      <c r="K25" s="111">
        <v>200</v>
      </c>
      <c r="L25" s="113"/>
      <c r="M25" s="110" t="s">
        <v>243</v>
      </c>
      <c r="N25" s="111">
        <v>200</v>
      </c>
    </row>
    <row r="26" spans="1:14" s="74" customFormat="1" x14ac:dyDescent="0.3">
      <c r="A26" s="287" t="s">
        <v>456</v>
      </c>
      <c r="B26" s="288">
        <v>100</v>
      </c>
      <c r="C26" s="109" t="s">
        <v>325</v>
      </c>
      <c r="D26" s="110" t="s">
        <v>90</v>
      </c>
      <c r="E26" s="111">
        <v>100</v>
      </c>
      <c r="F26" s="109" t="s">
        <v>325</v>
      </c>
      <c r="G26" s="110" t="s">
        <v>81</v>
      </c>
      <c r="H26" s="111">
        <v>100</v>
      </c>
      <c r="I26" s="109" t="s">
        <v>325</v>
      </c>
      <c r="J26" s="110" t="s">
        <v>103</v>
      </c>
      <c r="K26" s="111">
        <v>100</v>
      </c>
      <c r="L26" s="109" t="s">
        <v>325</v>
      </c>
      <c r="M26" s="110" t="s">
        <v>90</v>
      </c>
      <c r="N26" s="111">
        <v>100</v>
      </c>
    </row>
    <row r="27" spans="1:14" s="105" customFormat="1" x14ac:dyDescent="0.25">
      <c r="A27" s="289"/>
      <c r="B27" s="290"/>
      <c r="C27" s="356" t="s">
        <v>130</v>
      </c>
      <c r="D27" s="356"/>
      <c r="E27" s="114">
        <f>SUM(E24:E26)</f>
        <v>400</v>
      </c>
      <c r="F27" s="356" t="s">
        <v>130</v>
      </c>
      <c r="G27" s="356"/>
      <c r="H27" s="114">
        <f>SUM(H24:H26)</f>
        <v>400</v>
      </c>
      <c r="I27" s="356" t="s">
        <v>130</v>
      </c>
      <c r="J27" s="356"/>
      <c r="K27" s="114">
        <f>SUM(K24:K26)</f>
        <v>400</v>
      </c>
      <c r="L27" s="356" t="s">
        <v>130</v>
      </c>
      <c r="M27" s="356"/>
      <c r="N27" s="114">
        <f>SUM(N24:N26)</f>
        <v>400</v>
      </c>
    </row>
    <row r="28" spans="1:14" s="105" customFormat="1" x14ac:dyDescent="0.25">
      <c r="A28" s="289"/>
      <c r="B28" s="290"/>
      <c r="C28" s="356" t="s">
        <v>483</v>
      </c>
      <c r="D28" s="356"/>
      <c r="E28" s="115">
        <f>E27+E23+E14</f>
        <v>1920</v>
      </c>
      <c r="F28" s="356" t="s">
        <v>483</v>
      </c>
      <c r="G28" s="356"/>
      <c r="H28" s="115">
        <f>H27+H23+H14</f>
        <v>1875</v>
      </c>
      <c r="I28" s="356" t="s">
        <v>483</v>
      </c>
      <c r="J28" s="356"/>
      <c r="K28" s="115">
        <f>K27+K23+K14</f>
        <v>1875</v>
      </c>
      <c r="L28" s="356" t="s">
        <v>483</v>
      </c>
      <c r="M28" s="356"/>
      <c r="N28" s="115">
        <f>N27+N23+N14</f>
        <v>1920</v>
      </c>
    </row>
    <row r="29" spans="1:14" s="74" customFormat="1" x14ac:dyDescent="0.3">
      <c r="A29" s="287" t="s">
        <v>445</v>
      </c>
      <c r="B29" s="288">
        <v>10</v>
      </c>
      <c r="C29" s="109" t="s">
        <v>321</v>
      </c>
      <c r="D29" s="110" t="s">
        <v>80</v>
      </c>
      <c r="E29" s="111">
        <v>15</v>
      </c>
      <c r="F29" s="109" t="s">
        <v>321</v>
      </c>
      <c r="G29" s="110" t="s">
        <v>79</v>
      </c>
      <c r="H29" s="111">
        <v>10</v>
      </c>
      <c r="I29" s="109" t="s">
        <v>321</v>
      </c>
      <c r="J29" s="110" t="s">
        <v>80</v>
      </c>
      <c r="K29" s="111">
        <v>15</v>
      </c>
      <c r="L29" s="109" t="s">
        <v>321</v>
      </c>
      <c r="M29" s="110" t="s">
        <v>80</v>
      </c>
      <c r="N29" s="111">
        <v>15</v>
      </c>
    </row>
    <row r="30" spans="1:14" s="74" customFormat="1" ht="33" x14ac:dyDescent="0.3">
      <c r="A30" s="287" t="s">
        <v>484</v>
      </c>
      <c r="B30" s="288">
        <v>150</v>
      </c>
      <c r="C30" s="113" t="s">
        <v>485</v>
      </c>
      <c r="D30" s="110" t="s">
        <v>253</v>
      </c>
      <c r="E30" s="111">
        <v>180</v>
      </c>
      <c r="F30" s="109" t="s">
        <v>486</v>
      </c>
      <c r="G30" s="110" t="s">
        <v>312</v>
      </c>
      <c r="H30" s="111">
        <v>230</v>
      </c>
      <c r="I30" s="109" t="s">
        <v>487</v>
      </c>
      <c r="J30" s="110" t="s">
        <v>302</v>
      </c>
      <c r="K30" s="111">
        <v>180</v>
      </c>
      <c r="L30" s="113" t="s">
        <v>485</v>
      </c>
      <c r="M30" s="110" t="s">
        <v>253</v>
      </c>
      <c r="N30" s="111">
        <v>180</v>
      </c>
    </row>
    <row r="31" spans="1:14" s="74" customFormat="1" ht="49.5" x14ac:dyDescent="0.3">
      <c r="A31" s="287" t="s">
        <v>451</v>
      </c>
      <c r="B31" s="288">
        <v>180</v>
      </c>
      <c r="C31" s="109" t="s">
        <v>488</v>
      </c>
      <c r="D31" s="110" t="s">
        <v>46</v>
      </c>
      <c r="E31" s="111">
        <v>200</v>
      </c>
      <c r="F31" s="109" t="s">
        <v>452</v>
      </c>
      <c r="G31" s="110" t="s">
        <v>14</v>
      </c>
      <c r="H31" s="111">
        <v>200</v>
      </c>
      <c r="I31" s="109" t="s">
        <v>453</v>
      </c>
      <c r="J31" s="110" t="s">
        <v>392</v>
      </c>
      <c r="K31" s="111">
        <v>200</v>
      </c>
      <c r="L31" s="109" t="s">
        <v>488</v>
      </c>
      <c r="M31" s="110" t="s">
        <v>46</v>
      </c>
      <c r="N31" s="111">
        <v>200</v>
      </c>
    </row>
    <row r="32" spans="1:14" s="74" customFormat="1" x14ac:dyDescent="0.3">
      <c r="A32" s="287" t="s">
        <v>183</v>
      </c>
      <c r="B32" s="288">
        <v>50</v>
      </c>
      <c r="C32" s="109" t="s">
        <v>489</v>
      </c>
      <c r="D32" s="110" t="s">
        <v>254</v>
      </c>
      <c r="E32" s="111">
        <v>50</v>
      </c>
      <c r="F32" s="109" t="s">
        <v>489</v>
      </c>
      <c r="G32" s="110" t="s">
        <v>313</v>
      </c>
      <c r="H32" s="111">
        <v>50</v>
      </c>
      <c r="I32" s="109" t="s">
        <v>489</v>
      </c>
      <c r="J32" s="110" t="s">
        <v>55</v>
      </c>
      <c r="K32" s="111">
        <v>50</v>
      </c>
      <c r="L32" s="109" t="s">
        <v>489</v>
      </c>
      <c r="M32" s="110" t="s">
        <v>254</v>
      </c>
      <c r="N32" s="111">
        <v>50</v>
      </c>
    </row>
    <row r="33" spans="1:14" s="74" customFormat="1" x14ac:dyDescent="0.3">
      <c r="A33" s="287" t="s">
        <v>456</v>
      </c>
      <c r="B33" s="288">
        <v>100</v>
      </c>
      <c r="C33" s="109" t="s">
        <v>325</v>
      </c>
      <c r="D33" s="110" t="s">
        <v>90</v>
      </c>
      <c r="E33" s="111">
        <v>100</v>
      </c>
      <c r="F33" s="109" t="s">
        <v>325</v>
      </c>
      <c r="G33" s="110" t="s">
        <v>251</v>
      </c>
      <c r="H33" s="111">
        <v>100</v>
      </c>
      <c r="I33" s="109" t="s">
        <v>325</v>
      </c>
      <c r="J33" s="110" t="s">
        <v>251</v>
      </c>
      <c r="K33" s="111">
        <v>100</v>
      </c>
      <c r="L33" s="109" t="s">
        <v>325</v>
      </c>
      <c r="M33" s="110" t="s">
        <v>90</v>
      </c>
      <c r="N33" s="111">
        <v>100</v>
      </c>
    </row>
    <row r="34" spans="1:14" s="105" customFormat="1" x14ac:dyDescent="0.25">
      <c r="A34" s="289"/>
      <c r="B34" s="290"/>
      <c r="C34" s="356" t="s">
        <v>82</v>
      </c>
      <c r="D34" s="356"/>
      <c r="E34" s="114">
        <f>SUM(E29:E33)</f>
        <v>545</v>
      </c>
      <c r="F34" s="356" t="s">
        <v>82</v>
      </c>
      <c r="G34" s="356"/>
      <c r="H34" s="114">
        <f>SUM(H29:H33)</f>
        <v>590</v>
      </c>
      <c r="I34" s="356" t="s">
        <v>82</v>
      </c>
      <c r="J34" s="356"/>
      <c r="K34" s="114">
        <f>SUM(K29:K33)</f>
        <v>545</v>
      </c>
      <c r="L34" s="356" t="s">
        <v>82</v>
      </c>
      <c r="M34" s="356"/>
      <c r="N34" s="114">
        <f>SUM(N29:N33)</f>
        <v>545</v>
      </c>
    </row>
    <row r="35" spans="1:14" s="74" customFormat="1" ht="49.5" x14ac:dyDescent="0.3">
      <c r="A35" s="287" t="s">
        <v>457</v>
      </c>
      <c r="B35" s="288">
        <v>60</v>
      </c>
      <c r="C35" s="109" t="s">
        <v>490</v>
      </c>
      <c r="D35" s="110" t="s">
        <v>257</v>
      </c>
      <c r="E35" s="111">
        <v>60</v>
      </c>
      <c r="F35" s="109" t="s">
        <v>491</v>
      </c>
      <c r="G35" s="110" t="s">
        <v>492</v>
      </c>
      <c r="H35" s="111">
        <v>60</v>
      </c>
      <c r="I35" s="109" t="s">
        <v>493</v>
      </c>
      <c r="J35" s="110" t="s">
        <v>494</v>
      </c>
      <c r="K35" s="111">
        <v>60</v>
      </c>
      <c r="L35" s="109" t="s">
        <v>412</v>
      </c>
      <c r="M35" s="110" t="s">
        <v>495</v>
      </c>
      <c r="N35" s="111">
        <v>60</v>
      </c>
    </row>
    <row r="36" spans="1:14" s="74" customFormat="1" ht="66" x14ac:dyDescent="0.3">
      <c r="A36" s="287" t="s">
        <v>496</v>
      </c>
      <c r="B36" s="288">
        <v>200</v>
      </c>
      <c r="C36" s="109" t="s">
        <v>497</v>
      </c>
      <c r="D36" s="110" t="s">
        <v>258</v>
      </c>
      <c r="E36" s="111">
        <v>210</v>
      </c>
      <c r="F36" s="109" t="s">
        <v>498</v>
      </c>
      <c r="G36" s="110" t="s">
        <v>499</v>
      </c>
      <c r="H36" s="111">
        <v>200</v>
      </c>
      <c r="I36" s="109" t="s">
        <v>500</v>
      </c>
      <c r="J36" s="110" t="s">
        <v>501</v>
      </c>
      <c r="K36" s="111">
        <v>200</v>
      </c>
      <c r="L36" s="109" t="s">
        <v>497</v>
      </c>
      <c r="M36" s="110" t="s">
        <v>258</v>
      </c>
      <c r="N36" s="111">
        <v>210</v>
      </c>
    </row>
    <row r="37" spans="1:14" s="74" customFormat="1" ht="33" x14ac:dyDescent="0.3">
      <c r="A37" s="287" t="s">
        <v>502</v>
      </c>
      <c r="B37" s="288">
        <v>240</v>
      </c>
      <c r="C37" s="109" t="s">
        <v>503</v>
      </c>
      <c r="D37" s="110" t="s">
        <v>259</v>
      </c>
      <c r="E37" s="111">
        <v>270</v>
      </c>
      <c r="F37" s="109" t="s">
        <v>504</v>
      </c>
      <c r="G37" s="110" t="s">
        <v>505</v>
      </c>
      <c r="H37" s="111">
        <v>245</v>
      </c>
      <c r="I37" s="109" t="s">
        <v>506</v>
      </c>
      <c r="J37" s="110" t="s">
        <v>507</v>
      </c>
      <c r="K37" s="111">
        <v>270</v>
      </c>
      <c r="L37" s="109" t="s">
        <v>503</v>
      </c>
      <c r="M37" s="110" t="s">
        <v>259</v>
      </c>
      <c r="N37" s="111">
        <v>270</v>
      </c>
    </row>
    <row r="38" spans="1:14" s="74" customFormat="1" ht="33" x14ac:dyDescent="0.3">
      <c r="A38" s="287" t="s">
        <v>508</v>
      </c>
      <c r="B38" s="288">
        <v>180</v>
      </c>
      <c r="C38" s="116"/>
      <c r="D38" s="110" t="s">
        <v>260</v>
      </c>
      <c r="E38" s="111">
        <v>200</v>
      </c>
      <c r="F38" s="116"/>
      <c r="G38" s="110" t="s">
        <v>260</v>
      </c>
      <c r="H38" s="111">
        <v>200</v>
      </c>
      <c r="I38" s="116"/>
      <c r="J38" s="110" t="s">
        <v>260</v>
      </c>
      <c r="K38" s="111">
        <v>200</v>
      </c>
      <c r="L38" s="116"/>
      <c r="M38" s="110" t="s">
        <v>260</v>
      </c>
      <c r="N38" s="111">
        <v>200</v>
      </c>
    </row>
    <row r="39" spans="1:14" s="74" customFormat="1" ht="49.5" x14ac:dyDescent="0.3">
      <c r="A39" s="287" t="s">
        <v>455</v>
      </c>
      <c r="B39" s="288">
        <v>20</v>
      </c>
      <c r="C39" s="113"/>
      <c r="D39" s="110" t="s">
        <v>244</v>
      </c>
      <c r="E39" s="111">
        <v>20</v>
      </c>
      <c r="F39" s="113"/>
      <c r="G39" s="110" t="s">
        <v>244</v>
      </c>
      <c r="H39" s="111">
        <v>20</v>
      </c>
      <c r="I39" s="113"/>
      <c r="J39" s="110" t="s">
        <v>244</v>
      </c>
      <c r="K39" s="111">
        <v>20</v>
      </c>
      <c r="L39" s="113"/>
      <c r="M39" s="110" t="s">
        <v>244</v>
      </c>
      <c r="N39" s="111">
        <v>20</v>
      </c>
    </row>
    <row r="40" spans="1:14" s="74" customFormat="1" ht="33" x14ac:dyDescent="0.3">
      <c r="A40" s="287" t="s">
        <v>479</v>
      </c>
      <c r="B40" s="288">
        <v>40</v>
      </c>
      <c r="C40" s="113"/>
      <c r="D40" s="110" t="s">
        <v>250</v>
      </c>
      <c r="E40" s="111">
        <v>50</v>
      </c>
      <c r="F40" s="113"/>
      <c r="G40" s="110" t="s">
        <v>250</v>
      </c>
      <c r="H40" s="111">
        <v>50</v>
      </c>
      <c r="I40" s="113"/>
      <c r="J40" s="110" t="s">
        <v>250</v>
      </c>
      <c r="K40" s="111">
        <v>50</v>
      </c>
      <c r="L40" s="113"/>
      <c r="M40" s="110" t="s">
        <v>250</v>
      </c>
      <c r="N40" s="111">
        <v>50</v>
      </c>
    </row>
    <row r="41" spans="1:14" s="74" customFormat="1" x14ac:dyDescent="0.3">
      <c r="A41" s="287" t="s">
        <v>456</v>
      </c>
      <c r="B41" s="288">
        <v>100</v>
      </c>
      <c r="C41" s="109" t="s">
        <v>325</v>
      </c>
      <c r="D41" s="110" t="s">
        <v>81</v>
      </c>
      <c r="E41" s="111">
        <v>100</v>
      </c>
      <c r="F41" s="109" t="s">
        <v>325</v>
      </c>
      <c r="G41" s="110" t="s">
        <v>103</v>
      </c>
      <c r="H41" s="111">
        <v>100</v>
      </c>
      <c r="I41" s="109" t="s">
        <v>325</v>
      </c>
      <c r="J41" s="110" t="s">
        <v>509</v>
      </c>
      <c r="K41" s="111">
        <v>100</v>
      </c>
      <c r="L41" s="109" t="s">
        <v>325</v>
      </c>
      <c r="M41" s="110" t="s">
        <v>81</v>
      </c>
      <c r="N41" s="111">
        <v>100</v>
      </c>
    </row>
    <row r="42" spans="1:14" s="105" customFormat="1" x14ac:dyDescent="0.25">
      <c r="A42" s="289"/>
      <c r="B42" s="290"/>
      <c r="C42" s="356" t="s">
        <v>86</v>
      </c>
      <c r="D42" s="356"/>
      <c r="E42" s="114">
        <f>SUM(E35:E41)</f>
        <v>910</v>
      </c>
      <c r="F42" s="356" t="s">
        <v>86</v>
      </c>
      <c r="G42" s="356"/>
      <c r="H42" s="114">
        <f>SUM(H35:H41)</f>
        <v>875</v>
      </c>
      <c r="I42" s="356" t="s">
        <v>86</v>
      </c>
      <c r="J42" s="356"/>
      <c r="K42" s="114">
        <f>SUM(K35:K41)</f>
        <v>900</v>
      </c>
      <c r="L42" s="356" t="s">
        <v>86</v>
      </c>
      <c r="M42" s="356"/>
      <c r="N42" s="114">
        <f>SUM(N35:N41)</f>
        <v>910</v>
      </c>
    </row>
    <row r="43" spans="1:14" s="74" customFormat="1" x14ac:dyDescent="0.3">
      <c r="A43" s="287" t="s">
        <v>510</v>
      </c>
      <c r="B43" s="288">
        <v>50</v>
      </c>
      <c r="C43" s="117" t="s">
        <v>511</v>
      </c>
      <c r="D43" s="118" t="s">
        <v>261</v>
      </c>
      <c r="E43" s="119">
        <v>75</v>
      </c>
      <c r="F43" s="113"/>
      <c r="G43" s="110" t="s">
        <v>114</v>
      </c>
      <c r="H43" s="111">
        <v>75</v>
      </c>
      <c r="I43" s="109" t="s">
        <v>512</v>
      </c>
      <c r="J43" s="110" t="s">
        <v>282</v>
      </c>
      <c r="K43" s="111">
        <v>80</v>
      </c>
      <c r="L43" s="117" t="s">
        <v>511</v>
      </c>
      <c r="M43" s="118" t="s">
        <v>261</v>
      </c>
      <c r="N43" s="119">
        <v>75</v>
      </c>
    </row>
    <row r="44" spans="1:14" s="74" customFormat="1" ht="49.5" x14ac:dyDescent="0.3">
      <c r="A44" s="287" t="s">
        <v>451</v>
      </c>
      <c r="B44" s="288">
        <v>180</v>
      </c>
      <c r="C44" s="117" t="s">
        <v>452</v>
      </c>
      <c r="D44" s="118" t="s">
        <v>14</v>
      </c>
      <c r="E44" s="119">
        <v>200</v>
      </c>
      <c r="F44" s="117" t="s">
        <v>488</v>
      </c>
      <c r="G44" s="118" t="s">
        <v>46</v>
      </c>
      <c r="H44" s="119">
        <v>200</v>
      </c>
      <c r="I44" s="117" t="s">
        <v>513</v>
      </c>
      <c r="J44" s="118" t="s">
        <v>514</v>
      </c>
      <c r="K44" s="119">
        <v>200</v>
      </c>
      <c r="L44" s="117" t="s">
        <v>452</v>
      </c>
      <c r="M44" s="118" t="s">
        <v>14</v>
      </c>
      <c r="N44" s="119">
        <v>200</v>
      </c>
    </row>
    <row r="45" spans="1:14" s="74" customFormat="1" x14ac:dyDescent="0.3">
      <c r="A45" s="287" t="s">
        <v>456</v>
      </c>
      <c r="B45" s="288">
        <v>100</v>
      </c>
      <c r="C45" s="120" t="s">
        <v>325</v>
      </c>
      <c r="D45" s="118" t="s">
        <v>245</v>
      </c>
      <c r="E45" s="119">
        <v>100</v>
      </c>
      <c r="F45" s="120" t="s">
        <v>325</v>
      </c>
      <c r="G45" s="118" t="s">
        <v>90</v>
      </c>
      <c r="H45" s="119">
        <v>100</v>
      </c>
      <c r="I45" s="120" t="s">
        <v>325</v>
      </c>
      <c r="J45" s="118" t="s">
        <v>81</v>
      </c>
      <c r="K45" s="119">
        <v>100</v>
      </c>
      <c r="L45" s="120" t="s">
        <v>325</v>
      </c>
      <c r="M45" s="118" t="s">
        <v>245</v>
      </c>
      <c r="N45" s="119">
        <v>100</v>
      </c>
    </row>
    <row r="46" spans="1:14" s="105" customFormat="1" x14ac:dyDescent="0.25">
      <c r="A46" s="289"/>
      <c r="B46" s="290"/>
      <c r="C46" s="356" t="s">
        <v>130</v>
      </c>
      <c r="D46" s="356"/>
      <c r="E46" s="114">
        <f>SUM(E43:E45)</f>
        <v>375</v>
      </c>
      <c r="F46" s="356" t="s">
        <v>130</v>
      </c>
      <c r="G46" s="356"/>
      <c r="H46" s="114">
        <f>SUM(H43:H45)</f>
        <v>375</v>
      </c>
      <c r="I46" s="356" t="s">
        <v>130</v>
      </c>
      <c r="J46" s="356"/>
      <c r="K46" s="114">
        <f>SUM(K43:K45)</f>
        <v>380</v>
      </c>
      <c r="L46" s="356" t="s">
        <v>130</v>
      </c>
      <c r="M46" s="356"/>
      <c r="N46" s="114">
        <f>SUM(N43:N45)</f>
        <v>375</v>
      </c>
    </row>
    <row r="47" spans="1:14" s="105" customFormat="1" x14ac:dyDescent="0.25">
      <c r="A47" s="289"/>
      <c r="B47" s="290"/>
      <c r="C47" s="356" t="s">
        <v>515</v>
      </c>
      <c r="D47" s="356"/>
      <c r="E47" s="115">
        <f>E42+E46+E34</f>
        <v>1830</v>
      </c>
      <c r="F47" s="356" t="s">
        <v>515</v>
      </c>
      <c r="G47" s="356"/>
      <c r="H47" s="115">
        <f>H42+H46+H34</f>
        <v>1840</v>
      </c>
      <c r="I47" s="356" t="s">
        <v>515</v>
      </c>
      <c r="J47" s="356"/>
      <c r="K47" s="115">
        <f>K42+K46+K34</f>
        <v>1825</v>
      </c>
      <c r="L47" s="356" t="s">
        <v>515</v>
      </c>
      <c r="M47" s="356"/>
      <c r="N47" s="115">
        <f>N42+N46+N34</f>
        <v>1830</v>
      </c>
    </row>
    <row r="48" spans="1:14" s="74" customFormat="1" x14ac:dyDescent="0.3">
      <c r="A48" s="287" t="s">
        <v>445</v>
      </c>
      <c r="B48" s="288">
        <v>10</v>
      </c>
      <c r="C48" s="109" t="s">
        <v>320</v>
      </c>
      <c r="D48" s="110" t="s">
        <v>79</v>
      </c>
      <c r="E48" s="111">
        <v>10</v>
      </c>
      <c r="F48" s="109" t="s">
        <v>320</v>
      </c>
      <c r="G48" s="110" t="s">
        <v>79</v>
      </c>
      <c r="H48" s="111">
        <v>10</v>
      </c>
      <c r="I48" s="109" t="s">
        <v>320</v>
      </c>
      <c r="J48" s="110" t="s">
        <v>79</v>
      </c>
      <c r="K48" s="111">
        <v>10</v>
      </c>
      <c r="L48" s="109" t="s">
        <v>320</v>
      </c>
      <c r="M48" s="110" t="s">
        <v>79</v>
      </c>
      <c r="N48" s="111">
        <v>10</v>
      </c>
    </row>
    <row r="49" spans="1:14" s="74" customFormat="1" ht="33" x14ac:dyDescent="0.3">
      <c r="A49" s="287" t="s">
        <v>516</v>
      </c>
      <c r="B49" s="288">
        <v>90</v>
      </c>
      <c r="C49" s="113" t="s">
        <v>517</v>
      </c>
      <c r="D49" s="110" t="s">
        <v>262</v>
      </c>
      <c r="E49" s="111">
        <v>120</v>
      </c>
      <c r="F49" s="113" t="s">
        <v>518</v>
      </c>
      <c r="G49" s="110" t="s">
        <v>519</v>
      </c>
      <c r="H49" s="111">
        <v>120</v>
      </c>
      <c r="I49" s="113" t="s">
        <v>520</v>
      </c>
      <c r="J49" s="110" t="s">
        <v>521</v>
      </c>
      <c r="K49" s="111">
        <v>95</v>
      </c>
      <c r="L49" s="113" t="s">
        <v>517</v>
      </c>
      <c r="M49" s="110" t="s">
        <v>262</v>
      </c>
      <c r="N49" s="111">
        <v>120</v>
      </c>
    </row>
    <row r="50" spans="1:14" s="74" customFormat="1" ht="49.5" x14ac:dyDescent="0.3">
      <c r="A50" s="287" t="s">
        <v>522</v>
      </c>
      <c r="B50" s="288">
        <v>150</v>
      </c>
      <c r="C50" s="113" t="s">
        <v>523</v>
      </c>
      <c r="D50" s="110" t="s">
        <v>263</v>
      </c>
      <c r="E50" s="111">
        <v>150</v>
      </c>
      <c r="F50" s="109" t="s">
        <v>524</v>
      </c>
      <c r="G50" s="110" t="s">
        <v>297</v>
      </c>
      <c r="H50" s="111">
        <v>150</v>
      </c>
      <c r="I50" s="116" t="s">
        <v>525</v>
      </c>
      <c r="J50" s="110" t="s">
        <v>292</v>
      </c>
      <c r="K50" s="111">
        <v>150</v>
      </c>
      <c r="L50" s="113" t="s">
        <v>523</v>
      </c>
      <c r="M50" s="110" t="s">
        <v>263</v>
      </c>
      <c r="N50" s="111">
        <v>150</v>
      </c>
    </row>
    <row r="51" spans="1:14" s="74" customFormat="1" ht="49.5" x14ac:dyDescent="0.3">
      <c r="A51" s="287" t="s">
        <v>451</v>
      </c>
      <c r="B51" s="288">
        <v>180</v>
      </c>
      <c r="C51" s="113" t="s">
        <v>453</v>
      </c>
      <c r="D51" s="110" t="s">
        <v>95</v>
      </c>
      <c r="E51" s="111">
        <v>200</v>
      </c>
      <c r="F51" s="113" t="s">
        <v>488</v>
      </c>
      <c r="G51" s="110" t="s">
        <v>46</v>
      </c>
      <c r="H51" s="111">
        <v>200</v>
      </c>
      <c r="I51" s="113" t="s">
        <v>452</v>
      </c>
      <c r="J51" s="110" t="s">
        <v>14</v>
      </c>
      <c r="K51" s="111">
        <v>200</v>
      </c>
      <c r="L51" s="113" t="s">
        <v>453</v>
      </c>
      <c r="M51" s="110" t="s">
        <v>95</v>
      </c>
      <c r="N51" s="111">
        <v>200</v>
      </c>
    </row>
    <row r="52" spans="1:14" s="74" customFormat="1" ht="49.5" x14ac:dyDescent="0.3">
      <c r="A52" s="287" t="s">
        <v>455</v>
      </c>
      <c r="B52" s="288">
        <v>30</v>
      </c>
      <c r="C52" s="113"/>
      <c r="D52" s="110" t="s">
        <v>244</v>
      </c>
      <c r="E52" s="111">
        <v>40</v>
      </c>
      <c r="F52" s="113"/>
      <c r="G52" s="110" t="s">
        <v>244</v>
      </c>
      <c r="H52" s="111">
        <v>40</v>
      </c>
      <c r="I52" s="113"/>
      <c r="J52" s="110" t="s">
        <v>244</v>
      </c>
      <c r="K52" s="111">
        <v>40</v>
      </c>
      <c r="L52" s="113"/>
      <c r="M52" s="110" t="s">
        <v>244</v>
      </c>
      <c r="N52" s="111">
        <v>40</v>
      </c>
    </row>
    <row r="53" spans="1:14" s="74" customFormat="1" x14ac:dyDescent="0.3">
      <c r="A53" s="287" t="s">
        <v>456</v>
      </c>
      <c r="B53" s="288">
        <v>100</v>
      </c>
      <c r="C53" s="113" t="s">
        <v>325</v>
      </c>
      <c r="D53" s="110" t="s">
        <v>81</v>
      </c>
      <c r="E53" s="111">
        <v>100</v>
      </c>
      <c r="F53" s="113" t="s">
        <v>325</v>
      </c>
      <c r="G53" s="110" t="s">
        <v>245</v>
      </c>
      <c r="H53" s="111">
        <v>100</v>
      </c>
      <c r="I53" s="113" t="s">
        <v>325</v>
      </c>
      <c r="J53" s="110" t="s">
        <v>103</v>
      </c>
      <c r="K53" s="111">
        <v>100</v>
      </c>
      <c r="L53" s="113" t="s">
        <v>325</v>
      </c>
      <c r="M53" s="110" t="s">
        <v>81</v>
      </c>
      <c r="N53" s="111">
        <v>100</v>
      </c>
    </row>
    <row r="54" spans="1:14" s="105" customFormat="1" x14ac:dyDescent="0.25">
      <c r="A54" s="289"/>
      <c r="B54" s="290"/>
      <c r="C54" s="356" t="s">
        <v>82</v>
      </c>
      <c r="D54" s="356"/>
      <c r="E54" s="114">
        <f>SUM(E48:E53)</f>
        <v>620</v>
      </c>
      <c r="F54" s="356" t="s">
        <v>82</v>
      </c>
      <c r="G54" s="356"/>
      <c r="H54" s="114">
        <f>SUM(H48:H53)</f>
        <v>620</v>
      </c>
      <c r="I54" s="356" t="s">
        <v>82</v>
      </c>
      <c r="J54" s="356"/>
      <c r="K54" s="114">
        <f>SUM(K48:K53)</f>
        <v>595</v>
      </c>
      <c r="L54" s="356" t="s">
        <v>82</v>
      </c>
      <c r="M54" s="356"/>
      <c r="N54" s="114">
        <f>SUM(N48:N53)</f>
        <v>620</v>
      </c>
    </row>
    <row r="55" spans="1:14" s="74" customFormat="1" ht="49.5" x14ac:dyDescent="0.3">
      <c r="A55" s="287" t="s">
        <v>457</v>
      </c>
      <c r="B55" s="288">
        <v>60</v>
      </c>
      <c r="C55" s="109" t="s">
        <v>526</v>
      </c>
      <c r="D55" s="110" t="s">
        <v>284</v>
      </c>
      <c r="E55" s="111">
        <v>60</v>
      </c>
      <c r="F55" s="109" t="s">
        <v>527</v>
      </c>
      <c r="G55" s="110" t="s">
        <v>528</v>
      </c>
      <c r="H55" s="111">
        <v>60</v>
      </c>
      <c r="I55" s="109" t="s">
        <v>529</v>
      </c>
      <c r="J55" s="110" t="s">
        <v>530</v>
      </c>
      <c r="K55" s="111">
        <v>60</v>
      </c>
      <c r="L55" s="109" t="s">
        <v>414</v>
      </c>
      <c r="M55" s="110" t="s">
        <v>415</v>
      </c>
      <c r="N55" s="111">
        <v>60</v>
      </c>
    </row>
    <row r="56" spans="1:14" s="74" customFormat="1" ht="33" x14ac:dyDescent="0.3">
      <c r="A56" s="287" t="s">
        <v>460</v>
      </c>
      <c r="B56" s="288">
        <v>200</v>
      </c>
      <c r="C56" s="109" t="s">
        <v>531</v>
      </c>
      <c r="D56" s="110" t="s">
        <v>264</v>
      </c>
      <c r="E56" s="111">
        <v>225</v>
      </c>
      <c r="F56" s="109" t="s">
        <v>461</v>
      </c>
      <c r="G56" s="110" t="s">
        <v>532</v>
      </c>
      <c r="H56" s="111">
        <v>200</v>
      </c>
      <c r="I56" s="109" t="s">
        <v>533</v>
      </c>
      <c r="J56" s="110" t="s">
        <v>534</v>
      </c>
      <c r="K56" s="111">
        <v>200</v>
      </c>
      <c r="L56" s="109" t="s">
        <v>531</v>
      </c>
      <c r="M56" s="110" t="s">
        <v>264</v>
      </c>
      <c r="N56" s="111">
        <v>225</v>
      </c>
    </row>
    <row r="57" spans="1:14" s="74" customFormat="1" ht="33" x14ac:dyDescent="0.3">
      <c r="A57" s="287" t="s">
        <v>535</v>
      </c>
      <c r="B57" s="288">
        <v>240</v>
      </c>
      <c r="C57" s="109" t="s">
        <v>536</v>
      </c>
      <c r="D57" s="110" t="s">
        <v>265</v>
      </c>
      <c r="E57" s="111">
        <v>245</v>
      </c>
      <c r="F57" s="113" t="s">
        <v>537</v>
      </c>
      <c r="G57" s="110" t="s">
        <v>319</v>
      </c>
      <c r="H57" s="111">
        <v>245</v>
      </c>
      <c r="I57" s="109" t="s">
        <v>538</v>
      </c>
      <c r="J57" s="110" t="s">
        <v>307</v>
      </c>
      <c r="K57" s="111">
        <v>240</v>
      </c>
      <c r="L57" s="109" t="s">
        <v>536</v>
      </c>
      <c r="M57" s="110" t="s">
        <v>265</v>
      </c>
      <c r="N57" s="111">
        <v>245</v>
      </c>
    </row>
    <row r="58" spans="1:14" s="74" customFormat="1" ht="66" x14ac:dyDescent="0.3">
      <c r="A58" s="287" t="s">
        <v>475</v>
      </c>
      <c r="B58" s="288">
        <v>180</v>
      </c>
      <c r="C58" s="109" t="s">
        <v>477</v>
      </c>
      <c r="D58" s="110" t="s">
        <v>96</v>
      </c>
      <c r="E58" s="111">
        <v>200</v>
      </c>
      <c r="F58" s="109" t="s">
        <v>477</v>
      </c>
      <c r="G58" s="110" t="s">
        <v>224</v>
      </c>
      <c r="H58" s="111">
        <v>200</v>
      </c>
      <c r="I58" s="109" t="s">
        <v>477</v>
      </c>
      <c r="J58" s="110" t="s">
        <v>105</v>
      </c>
      <c r="K58" s="111">
        <v>200</v>
      </c>
      <c r="L58" s="109" t="s">
        <v>477</v>
      </c>
      <c r="M58" s="110" t="s">
        <v>96</v>
      </c>
      <c r="N58" s="111">
        <v>200</v>
      </c>
    </row>
    <row r="59" spans="1:14" s="74" customFormat="1" ht="49.5" x14ac:dyDescent="0.3">
      <c r="A59" s="287" t="s">
        <v>455</v>
      </c>
      <c r="B59" s="288">
        <v>20</v>
      </c>
      <c r="C59" s="113"/>
      <c r="D59" s="110" t="s">
        <v>244</v>
      </c>
      <c r="E59" s="111">
        <v>20</v>
      </c>
      <c r="F59" s="113"/>
      <c r="G59" s="110" t="s">
        <v>244</v>
      </c>
      <c r="H59" s="111">
        <v>20</v>
      </c>
      <c r="I59" s="113"/>
      <c r="J59" s="110" t="s">
        <v>244</v>
      </c>
      <c r="K59" s="111">
        <v>20</v>
      </c>
      <c r="L59" s="113"/>
      <c r="M59" s="110" t="s">
        <v>244</v>
      </c>
      <c r="N59" s="111">
        <v>20</v>
      </c>
    </row>
    <row r="60" spans="1:14" s="74" customFormat="1" ht="33" x14ac:dyDescent="0.3">
      <c r="A60" s="287" t="s">
        <v>479</v>
      </c>
      <c r="B60" s="288">
        <v>40</v>
      </c>
      <c r="C60" s="113"/>
      <c r="D60" s="110" t="s">
        <v>250</v>
      </c>
      <c r="E60" s="111">
        <v>50</v>
      </c>
      <c r="F60" s="113"/>
      <c r="G60" s="110" t="s">
        <v>250</v>
      </c>
      <c r="H60" s="111">
        <v>50</v>
      </c>
      <c r="I60" s="113"/>
      <c r="J60" s="110" t="s">
        <v>250</v>
      </c>
      <c r="K60" s="111">
        <v>50</v>
      </c>
      <c r="L60" s="113"/>
      <c r="M60" s="110" t="s">
        <v>250</v>
      </c>
      <c r="N60" s="111">
        <v>50</v>
      </c>
    </row>
    <row r="61" spans="1:14" s="74" customFormat="1" x14ac:dyDescent="0.3">
      <c r="A61" s="287" t="s">
        <v>456</v>
      </c>
      <c r="B61" s="288">
        <v>100</v>
      </c>
      <c r="C61" s="109" t="s">
        <v>325</v>
      </c>
      <c r="D61" s="110" t="s">
        <v>90</v>
      </c>
      <c r="E61" s="111">
        <v>100</v>
      </c>
      <c r="F61" s="109" t="s">
        <v>325</v>
      </c>
      <c r="G61" s="110" t="s">
        <v>251</v>
      </c>
      <c r="H61" s="111">
        <v>100</v>
      </c>
      <c r="I61" s="109" t="s">
        <v>325</v>
      </c>
      <c r="J61" s="110" t="s">
        <v>509</v>
      </c>
      <c r="K61" s="111">
        <v>100</v>
      </c>
      <c r="L61" s="109" t="s">
        <v>325</v>
      </c>
      <c r="M61" s="110" t="s">
        <v>90</v>
      </c>
      <c r="N61" s="111">
        <v>100</v>
      </c>
    </row>
    <row r="62" spans="1:14" s="105" customFormat="1" x14ac:dyDescent="0.25">
      <c r="A62" s="289"/>
      <c r="B62" s="290"/>
      <c r="C62" s="356" t="s">
        <v>86</v>
      </c>
      <c r="D62" s="356"/>
      <c r="E62" s="114">
        <f>SUM(E55:E61)</f>
        <v>900</v>
      </c>
      <c r="F62" s="356" t="s">
        <v>86</v>
      </c>
      <c r="G62" s="356"/>
      <c r="H62" s="114">
        <f>SUM(H55:H61)</f>
        <v>875</v>
      </c>
      <c r="I62" s="356" t="s">
        <v>86</v>
      </c>
      <c r="J62" s="356"/>
      <c r="K62" s="114">
        <f>SUM(K55:K61)</f>
        <v>870</v>
      </c>
      <c r="L62" s="356" t="s">
        <v>86</v>
      </c>
      <c r="M62" s="356"/>
      <c r="N62" s="114">
        <f>SUM(N55:N61)</f>
        <v>900</v>
      </c>
    </row>
    <row r="63" spans="1:14" s="74" customFormat="1" ht="33" x14ac:dyDescent="0.3">
      <c r="A63" s="287" t="s">
        <v>484</v>
      </c>
      <c r="B63" s="288">
        <v>50</v>
      </c>
      <c r="C63" s="113" t="s">
        <v>487</v>
      </c>
      <c r="D63" s="110" t="s">
        <v>266</v>
      </c>
      <c r="E63" s="111">
        <v>75</v>
      </c>
      <c r="F63" s="113" t="s">
        <v>539</v>
      </c>
      <c r="G63" s="110" t="s">
        <v>540</v>
      </c>
      <c r="H63" s="111">
        <v>75</v>
      </c>
      <c r="I63" s="113" t="s">
        <v>541</v>
      </c>
      <c r="J63" s="110" t="s">
        <v>542</v>
      </c>
      <c r="K63" s="111">
        <v>75</v>
      </c>
      <c r="L63" s="113" t="s">
        <v>487</v>
      </c>
      <c r="M63" s="110" t="s">
        <v>266</v>
      </c>
      <c r="N63" s="111">
        <v>75</v>
      </c>
    </row>
    <row r="64" spans="1:14" s="74" customFormat="1" ht="33" x14ac:dyDescent="0.3">
      <c r="A64" s="287" t="s">
        <v>482</v>
      </c>
      <c r="B64" s="288">
        <v>180</v>
      </c>
      <c r="C64" s="113"/>
      <c r="D64" s="110" t="s">
        <v>267</v>
      </c>
      <c r="E64" s="111">
        <v>200</v>
      </c>
      <c r="F64" s="113"/>
      <c r="G64" s="110" t="s">
        <v>243</v>
      </c>
      <c r="H64" s="111">
        <v>200</v>
      </c>
      <c r="I64" s="113"/>
      <c r="J64" s="110" t="s">
        <v>295</v>
      </c>
      <c r="K64" s="111">
        <v>200</v>
      </c>
      <c r="L64" s="113"/>
      <c r="M64" s="110" t="s">
        <v>267</v>
      </c>
      <c r="N64" s="111">
        <v>200</v>
      </c>
    </row>
    <row r="65" spans="1:14" s="74" customFormat="1" x14ac:dyDescent="0.3">
      <c r="A65" s="287" t="s">
        <v>456</v>
      </c>
      <c r="B65" s="288">
        <v>100</v>
      </c>
      <c r="C65" s="113" t="s">
        <v>325</v>
      </c>
      <c r="D65" s="110" t="s">
        <v>103</v>
      </c>
      <c r="E65" s="111">
        <v>100</v>
      </c>
      <c r="F65" s="113" t="s">
        <v>325</v>
      </c>
      <c r="G65" s="110" t="s">
        <v>90</v>
      </c>
      <c r="H65" s="111">
        <v>100</v>
      </c>
      <c r="I65" s="113" t="s">
        <v>325</v>
      </c>
      <c r="J65" s="110" t="s">
        <v>251</v>
      </c>
      <c r="K65" s="111">
        <v>100</v>
      </c>
      <c r="L65" s="113" t="s">
        <v>325</v>
      </c>
      <c r="M65" s="110" t="s">
        <v>103</v>
      </c>
      <c r="N65" s="111">
        <v>100</v>
      </c>
    </row>
    <row r="66" spans="1:14" s="105" customFormat="1" x14ac:dyDescent="0.25">
      <c r="A66" s="289"/>
      <c r="B66" s="290"/>
      <c r="C66" s="356" t="s">
        <v>130</v>
      </c>
      <c r="D66" s="356"/>
      <c r="E66" s="114">
        <f>SUM(E63:E65)</f>
        <v>375</v>
      </c>
      <c r="F66" s="356" t="s">
        <v>130</v>
      </c>
      <c r="G66" s="356"/>
      <c r="H66" s="114">
        <f>SUM(H63:H65)</f>
        <v>375</v>
      </c>
      <c r="I66" s="356" t="s">
        <v>130</v>
      </c>
      <c r="J66" s="356"/>
      <c r="K66" s="114">
        <f>SUM(K63:K65)</f>
        <v>375</v>
      </c>
      <c r="L66" s="356" t="s">
        <v>130</v>
      </c>
      <c r="M66" s="356"/>
      <c r="N66" s="114">
        <f>SUM(N63:N65)</f>
        <v>375</v>
      </c>
    </row>
    <row r="67" spans="1:14" s="105" customFormat="1" x14ac:dyDescent="0.25">
      <c r="A67" s="289"/>
      <c r="B67" s="290"/>
      <c r="C67" s="356" t="s">
        <v>543</v>
      </c>
      <c r="D67" s="356"/>
      <c r="E67" s="115">
        <f>E66+E62+E54</f>
        <v>1895</v>
      </c>
      <c r="F67" s="356" t="s">
        <v>543</v>
      </c>
      <c r="G67" s="356"/>
      <c r="H67" s="115">
        <f>H66+H62+H54</f>
        <v>1870</v>
      </c>
      <c r="I67" s="356" t="s">
        <v>543</v>
      </c>
      <c r="J67" s="356"/>
      <c r="K67" s="115">
        <f>K66+K62+K54</f>
        <v>1840</v>
      </c>
      <c r="L67" s="356" t="s">
        <v>543</v>
      </c>
      <c r="M67" s="356"/>
      <c r="N67" s="115">
        <f>N66+N62+N54</f>
        <v>1895</v>
      </c>
    </row>
    <row r="68" spans="1:14" s="112" customFormat="1" x14ac:dyDescent="0.25">
      <c r="A68" s="287" t="s">
        <v>445</v>
      </c>
      <c r="B68" s="288">
        <v>10</v>
      </c>
      <c r="C68" s="109" t="s">
        <v>320</v>
      </c>
      <c r="D68" s="110" t="s">
        <v>79</v>
      </c>
      <c r="E68" s="111">
        <v>10</v>
      </c>
      <c r="F68" s="109" t="s">
        <v>320</v>
      </c>
      <c r="G68" s="110" t="s">
        <v>79</v>
      </c>
      <c r="H68" s="111">
        <v>10</v>
      </c>
      <c r="I68" s="109" t="s">
        <v>320</v>
      </c>
      <c r="J68" s="110" t="s">
        <v>79</v>
      </c>
      <c r="K68" s="111">
        <v>10</v>
      </c>
      <c r="L68" s="109" t="s">
        <v>320</v>
      </c>
      <c r="M68" s="110" t="s">
        <v>79</v>
      </c>
      <c r="N68" s="111">
        <v>10</v>
      </c>
    </row>
    <row r="69" spans="1:14" s="112" customFormat="1" x14ac:dyDescent="0.25">
      <c r="A69" s="287" t="s">
        <v>445</v>
      </c>
      <c r="B69" s="288">
        <v>10</v>
      </c>
      <c r="C69" s="109" t="s">
        <v>321</v>
      </c>
      <c r="D69" s="110" t="s">
        <v>80</v>
      </c>
      <c r="E69" s="111">
        <v>15</v>
      </c>
      <c r="F69" s="109" t="s">
        <v>321</v>
      </c>
      <c r="G69" s="110" t="s">
        <v>80</v>
      </c>
      <c r="H69" s="111">
        <v>15</v>
      </c>
      <c r="I69" s="109" t="s">
        <v>321</v>
      </c>
      <c r="J69" s="110" t="s">
        <v>80</v>
      </c>
      <c r="K69" s="111">
        <v>15</v>
      </c>
      <c r="L69" s="109" t="s">
        <v>321</v>
      </c>
      <c r="M69" s="110" t="s">
        <v>80</v>
      </c>
      <c r="N69" s="111">
        <v>15</v>
      </c>
    </row>
    <row r="70" spans="1:14" s="112" customFormat="1" x14ac:dyDescent="0.25">
      <c r="A70" s="287" t="s">
        <v>178</v>
      </c>
      <c r="B70" s="288">
        <v>40</v>
      </c>
      <c r="C70" s="113" t="s">
        <v>343</v>
      </c>
      <c r="D70" s="110" t="s">
        <v>268</v>
      </c>
      <c r="E70" s="111">
        <v>50</v>
      </c>
      <c r="F70" s="113" t="s">
        <v>343</v>
      </c>
      <c r="G70" s="110" t="s">
        <v>168</v>
      </c>
      <c r="H70" s="111">
        <v>40</v>
      </c>
      <c r="I70" s="113" t="s">
        <v>544</v>
      </c>
      <c r="J70" s="110" t="s">
        <v>545</v>
      </c>
      <c r="K70" s="111">
        <v>50</v>
      </c>
      <c r="L70" s="113" t="s">
        <v>343</v>
      </c>
      <c r="M70" s="110" t="s">
        <v>268</v>
      </c>
      <c r="N70" s="111">
        <v>50</v>
      </c>
    </row>
    <row r="71" spans="1:14" s="74" customFormat="1" ht="49.5" x14ac:dyDescent="0.3">
      <c r="A71" s="287" t="s">
        <v>446</v>
      </c>
      <c r="B71" s="288">
        <v>150</v>
      </c>
      <c r="C71" s="109" t="s">
        <v>344</v>
      </c>
      <c r="D71" s="110" t="s">
        <v>200</v>
      </c>
      <c r="E71" s="111">
        <v>200</v>
      </c>
      <c r="F71" s="109" t="s">
        <v>546</v>
      </c>
      <c r="G71" s="110" t="s">
        <v>547</v>
      </c>
      <c r="H71" s="111">
        <v>200</v>
      </c>
      <c r="I71" s="109" t="s">
        <v>548</v>
      </c>
      <c r="J71" s="110" t="s">
        <v>317</v>
      </c>
      <c r="K71" s="111">
        <v>210</v>
      </c>
      <c r="L71" s="109" t="s">
        <v>344</v>
      </c>
      <c r="M71" s="110" t="s">
        <v>200</v>
      </c>
      <c r="N71" s="111">
        <v>200</v>
      </c>
    </row>
    <row r="72" spans="1:14" s="74" customFormat="1" ht="49.5" x14ac:dyDescent="0.3">
      <c r="A72" s="287" t="s">
        <v>451</v>
      </c>
      <c r="B72" s="288">
        <v>180</v>
      </c>
      <c r="C72" s="109" t="s">
        <v>452</v>
      </c>
      <c r="D72" s="110" t="s">
        <v>14</v>
      </c>
      <c r="E72" s="111">
        <v>200</v>
      </c>
      <c r="F72" s="109" t="s">
        <v>453</v>
      </c>
      <c r="G72" s="110" t="s">
        <v>454</v>
      </c>
      <c r="H72" s="111">
        <v>200</v>
      </c>
      <c r="I72" s="109" t="s">
        <v>488</v>
      </c>
      <c r="J72" s="110" t="s">
        <v>46</v>
      </c>
      <c r="K72" s="111">
        <v>200</v>
      </c>
      <c r="L72" s="109" t="s">
        <v>452</v>
      </c>
      <c r="M72" s="110" t="s">
        <v>14</v>
      </c>
      <c r="N72" s="111">
        <v>200</v>
      </c>
    </row>
    <row r="73" spans="1:14" s="74" customFormat="1" ht="49.5" x14ac:dyDescent="0.3">
      <c r="A73" s="287" t="s">
        <v>455</v>
      </c>
      <c r="B73" s="288">
        <v>30</v>
      </c>
      <c r="C73" s="113"/>
      <c r="D73" s="110" t="s">
        <v>244</v>
      </c>
      <c r="E73" s="111">
        <v>40</v>
      </c>
      <c r="F73" s="113"/>
      <c r="G73" s="110" t="s">
        <v>244</v>
      </c>
      <c r="H73" s="111">
        <v>40</v>
      </c>
      <c r="I73" s="113"/>
      <c r="J73" s="110" t="s">
        <v>244</v>
      </c>
      <c r="K73" s="111">
        <v>40</v>
      </c>
      <c r="L73" s="113"/>
      <c r="M73" s="110" t="s">
        <v>244</v>
      </c>
      <c r="N73" s="111">
        <v>40</v>
      </c>
    </row>
    <row r="74" spans="1:14" s="74" customFormat="1" x14ac:dyDescent="0.3">
      <c r="A74" s="287" t="s">
        <v>456</v>
      </c>
      <c r="B74" s="288">
        <v>100</v>
      </c>
      <c r="C74" s="109" t="s">
        <v>325</v>
      </c>
      <c r="D74" s="110" t="s">
        <v>90</v>
      </c>
      <c r="E74" s="111">
        <v>100</v>
      </c>
      <c r="F74" s="109" t="s">
        <v>325</v>
      </c>
      <c r="G74" s="110" t="s">
        <v>81</v>
      </c>
      <c r="H74" s="111">
        <v>100</v>
      </c>
      <c r="I74" s="109" t="s">
        <v>325</v>
      </c>
      <c r="J74" s="110" t="s">
        <v>103</v>
      </c>
      <c r="K74" s="111">
        <v>100</v>
      </c>
      <c r="L74" s="109" t="s">
        <v>325</v>
      </c>
      <c r="M74" s="110" t="s">
        <v>90</v>
      </c>
      <c r="N74" s="111">
        <v>100</v>
      </c>
    </row>
    <row r="75" spans="1:14" s="105" customFormat="1" x14ac:dyDescent="0.25">
      <c r="A75" s="289"/>
      <c r="B75" s="290"/>
      <c r="C75" s="356" t="s">
        <v>82</v>
      </c>
      <c r="D75" s="356"/>
      <c r="E75" s="114">
        <f>SUM(E71:E74)</f>
        <v>540</v>
      </c>
      <c r="F75" s="356" t="s">
        <v>82</v>
      </c>
      <c r="G75" s="356"/>
      <c r="H75" s="114">
        <f>SUM(H71:H74)</f>
        <v>540</v>
      </c>
      <c r="I75" s="356" t="s">
        <v>82</v>
      </c>
      <c r="J75" s="356"/>
      <c r="K75" s="114">
        <f>SUM(K71:K74)</f>
        <v>550</v>
      </c>
      <c r="L75" s="356" t="s">
        <v>82</v>
      </c>
      <c r="M75" s="356"/>
      <c r="N75" s="114">
        <f>SUM(N71:N74)</f>
        <v>540</v>
      </c>
    </row>
    <row r="76" spans="1:14" s="74" customFormat="1" ht="49.5" x14ac:dyDescent="0.3">
      <c r="A76" s="287" t="s">
        <v>457</v>
      </c>
      <c r="B76" s="288">
        <v>60</v>
      </c>
      <c r="C76" s="109" t="s">
        <v>549</v>
      </c>
      <c r="D76" s="110" t="s">
        <v>275</v>
      </c>
      <c r="E76" s="111">
        <v>60</v>
      </c>
      <c r="F76" s="109" t="s">
        <v>526</v>
      </c>
      <c r="G76" s="110" t="s">
        <v>550</v>
      </c>
      <c r="H76" s="111">
        <v>60</v>
      </c>
      <c r="I76" s="109" t="s">
        <v>551</v>
      </c>
      <c r="J76" s="110" t="s">
        <v>552</v>
      </c>
      <c r="K76" s="111">
        <v>60</v>
      </c>
      <c r="L76" s="109" t="s">
        <v>416</v>
      </c>
      <c r="M76" s="110" t="s">
        <v>417</v>
      </c>
      <c r="N76" s="111">
        <v>60</v>
      </c>
    </row>
    <row r="77" spans="1:14" s="74" customFormat="1" ht="66" x14ac:dyDescent="0.3">
      <c r="A77" s="287" t="s">
        <v>496</v>
      </c>
      <c r="B77" s="288">
        <v>200</v>
      </c>
      <c r="C77" s="113" t="s">
        <v>500</v>
      </c>
      <c r="D77" s="110" t="s">
        <v>270</v>
      </c>
      <c r="E77" s="111">
        <v>220</v>
      </c>
      <c r="F77" s="113" t="s">
        <v>553</v>
      </c>
      <c r="G77" s="110" t="s">
        <v>554</v>
      </c>
      <c r="H77" s="111">
        <v>200</v>
      </c>
      <c r="I77" s="113" t="s">
        <v>555</v>
      </c>
      <c r="J77" s="110" t="s">
        <v>556</v>
      </c>
      <c r="K77" s="111">
        <v>200</v>
      </c>
      <c r="L77" s="113" t="s">
        <v>500</v>
      </c>
      <c r="M77" s="110" t="s">
        <v>270</v>
      </c>
      <c r="N77" s="111">
        <v>220</v>
      </c>
    </row>
    <row r="78" spans="1:14" s="74" customFormat="1" ht="49.5" x14ac:dyDescent="0.3">
      <c r="A78" s="287" t="s">
        <v>557</v>
      </c>
      <c r="B78" s="288">
        <v>90</v>
      </c>
      <c r="C78" s="109" t="s">
        <v>558</v>
      </c>
      <c r="D78" s="110" t="s">
        <v>271</v>
      </c>
      <c r="E78" s="111">
        <v>90</v>
      </c>
      <c r="F78" s="109" t="s">
        <v>559</v>
      </c>
      <c r="G78" s="110" t="s">
        <v>560</v>
      </c>
      <c r="H78" s="111">
        <v>90</v>
      </c>
      <c r="I78" s="109" t="s">
        <v>561</v>
      </c>
      <c r="J78" s="110" t="s">
        <v>562</v>
      </c>
      <c r="K78" s="111">
        <v>90</v>
      </c>
      <c r="L78" s="109" t="s">
        <v>558</v>
      </c>
      <c r="M78" s="110" t="s">
        <v>271</v>
      </c>
      <c r="N78" s="111">
        <v>90</v>
      </c>
    </row>
    <row r="79" spans="1:14" s="74" customFormat="1" ht="33" x14ac:dyDescent="0.3">
      <c r="A79" s="287" t="s">
        <v>470</v>
      </c>
      <c r="B79" s="288">
        <v>150</v>
      </c>
      <c r="C79" s="109" t="s">
        <v>472</v>
      </c>
      <c r="D79" s="110" t="s">
        <v>285</v>
      </c>
      <c r="E79" s="111">
        <v>150</v>
      </c>
      <c r="F79" s="109" t="s">
        <v>471</v>
      </c>
      <c r="G79" s="110" t="s">
        <v>563</v>
      </c>
      <c r="H79" s="111">
        <v>150</v>
      </c>
      <c r="I79" s="109" t="s">
        <v>564</v>
      </c>
      <c r="J79" s="110" t="s">
        <v>565</v>
      </c>
      <c r="K79" s="111">
        <v>150</v>
      </c>
      <c r="L79" s="109" t="s">
        <v>472</v>
      </c>
      <c r="M79" s="110" t="s">
        <v>285</v>
      </c>
      <c r="N79" s="111">
        <v>150</v>
      </c>
    </row>
    <row r="80" spans="1:14" s="74" customFormat="1" ht="66" x14ac:dyDescent="0.3">
      <c r="A80" s="287" t="s">
        <v>475</v>
      </c>
      <c r="B80" s="288">
        <v>180</v>
      </c>
      <c r="C80" s="109" t="s">
        <v>478</v>
      </c>
      <c r="D80" s="110" t="s">
        <v>99</v>
      </c>
      <c r="E80" s="111">
        <v>200</v>
      </c>
      <c r="F80" s="109" t="s">
        <v>476</v>
      </c>
      <c r="G80" s="110" t="s">
        <v>84</v>
      </c>
      <c r="H80" s="111">
        <v>200</v>
      </c>
      <c r="I80" s="109" t="s">
        <v>566</v>
      </c>
      <c r="J80" s="110" t="s">
        <v>102</v>
      </c>
      <c r="K80" s="111">
        <v>200</v>
      </c>
      <c r="L80" s="109" t="s">
        <v>478</v>
      </c>
      <c r="M80" s="110" t="s">
        <v>99</v>
      </c>
      <c r="N80" s="111">
        <v>200</v>
      </c>
    </row>
    <row r="81" spans="1:14" s="74" customFormat="1" ht="49.5" x14ac:dyDescent="0.3">
      <c r="A81" s="287" t="s">
        <v>455</v>
      </c>
      <c r="B81" s="288">
        <v>20</v>
      </c>
      <c r="C81" s="113"/>
      <c r="D81" s="110" t="s">
        <v>244</v>
      </c>
      <c r="E81" s="111">
        <v>20</v>
      </c>
      <c r="F81" s="113"/>
      <c r="G81" s="110" t="s">
        <v>244</v>
      </c>
      <c r="H81" s="111">
        <v>20</v>
      </c>
      <c r="I81" s="113"/>
      <c r="J81" s="110" t="s">
        <v>244</v>
      </c>
      <c r="K81" s="111">
        <v>20</v>
      </c>
      <c r="L81" s="113"/>
      <c r="M81" s="110" t="s">
        <v>244</v>
      </c>
      <c r="N81" s="111">
        <v>20</v>
      </c>
    </row>
    <row r="82" spans="1:14" s="74" customFormat="1" ht="33" x14ac:dyDescent="0.3">
      <c r="A82" s="287" t="s">
        <v>479</v>
      </c>
      <c r="B82" s="288">
        <v>40</v>
      </c>
      <c r="C82" s="113"/>
      <c r="D82" s="110" t="s">
        <v>250</v>
      </c>
      <c r="E82" s="111">
        <v>50</v>
      </c>
      <c r="F82" s="113"/>
      <c r="G82" s="110" t="s">
        <v>250</v>
      </c>
      <c r="H82" s="111">
        <v>50</v>
      </c>
      <c r="I82" s="113"/>
      <c r="J82" s="110" t="s">
        <v>250</v>
      </c>
      <c r="K82" s="111">
        <v>50</v>
      </c>
      <c r="L82" s="113"/>
      <c r="M82" s="110" t="s">
        <v>250</v>
      </c>
      <c r="N82" s="111">
        <v>50</v>
      </c>
    </row>
    <row r="83" spans="1:14" s="74" customFormat="1" x14ac:dyDescent="0.3">
      <c r="A83" s="287" t="s">
        <v>456</v>
      </c>
      <c r="B83" s="288">
        <v>100</v>
      </c>
      <c r="C83" s="109" t="s">
        <v>325</v>
      </c>
      <c r="D83" s="110" t="s">
        <v>81</v>
      </c>
      <c r="E83" s="111">
        <v>100</v>
      </c>
      <c r="F83" s="109" t="s">
        <v>325</v>
      </c>
      <c r="G83" s="110" t="s">
        <v>238</v>
      </c>
      <c r="H83" s="111">
        <v>100</v>
      </c>
      <c r="I83" s="109" t="s">
        <v>325</v>
      </c>
      <c r="J83" s="110" t="s">
        <v>90</v>
      </c>
      <c r="K83" s="111">
        <v>100</v>
      </c>
      <c r="L83" s="109" t="s">
        <v>325</v>
      </c>
      <c r="M83" s="110" t="s">
        <v>81</v>
      </c>
      <c r="N83" s="111">
        <v>100</v>
      </c>
    </row>
    <row r="84" spans="1:14" s="105" customFormat="1" x14ac:dyDescent="0.25">
      <c r="A84" s="289"/>
      <c r="B84" s="290"/>
      <c r="C84" s="356" t="s">
        <v>86</v>
      </c>
      <c r="D84" s="356"/>
      <c r="E84" s="114">
        <f>SUM(E76:E83)</f>
        <v>890</v>
      </c>
      <c r="F84" s="356" t="s">
        <v>86</v>
      </c>
      <c r="G84" s="356"/>
      <c r="H84" s="114">
        <f>SUM(H76:H83)</f>
        <v>870</v>
      </c>
      <c r="I84" s="356" t="s">
        <v>86</v>
      </c>
      <c r="J84" s="356"/>
      <c r="K84" s="114">
        <f>SUM(K76:K83)</f>
        <v>870</v>
      </c>
      <c r="L84" s="356" t="s">
        <v>86</v>
      </c>
      <c r="M84" s="356"/>
      <c r="N84" s="114">
        <f>SUM(N76:N83)</f>
        <v>890</v>
      </c>
    </row>
    <row r="85" spans="1:14" s="74" customFormat="1" x14ac:dyDescent="0.3">
      <c r="A85" s="287" t="s">
        <v>510</v>
      </c>
      <c r="B85" s="288">
        <v>50</v>
      </c>
      <c r="C85" s="109" t="s">
        <v>567</v>
      </c>
      <c r="D85" s="110" t="s">
        <v>272</v>
      </c>
      <c r="E85" s="111">
        <v>75</v>
      </c>
      <c r="F85" s="117" t="s">
        <v>511</v>
      </c>
      <c r="G85" s="118" t="s">
        <v>261</v>
      </c>
      <c r="H85" s="119">
        <v>75</v>
      </c>
      <c r="I85" s="109" t="s">
        <v>512</v>
      </c>
      <c r="J85" s="110" t="s">
        <v>282</v>
      </c>
      <c r="K85" s="111">
        <v>80</v>
      </c>
      <c r="L85" s="109" t="s">
        <v>567</v>
      </c>
      <c r="M85" s="110" t="s">
        <v>272</v>
      </c>
      <c r="N85" s="111">
        <v>75</v>
      </c>
    </row>
    <row r="86" spans="1:14" s="74" customFormat="1" ht="33" x14ac:dyDescent="0.3">
      <c r="A86" s="287" t="s">
        <v>508</v>
      </c>
      <c r="B86" s="288">
        <v>180</v>
      </c>
      <c r="C86" s="116"/>
      <c r="D86" s="110" t="s">
        <v>260</v>
      </c>
      <c r="E86" s="111">
        <v>200</v>
      </c>
      <c r="F86" s="116"/>
      <c r="G86" s="110" t="s">
        <v>260</v>
      </c>
      <c r="H86" s="111">
        <v>200</v>
      </c>
      <c r="I86" s="116"/>
      <c r="J86" s="110" t="s">
        <v>260</v>
      </c>
      <c r="K86" s="111">
        <v>200</v>
      </c>
      <c r="L86" s="116"/>
      <c r="M86" s="110" t="s">
        <v>260</v>
      </c>
      <c r="N86" s="111">
        <v>200</v>
      </c>
    </row>
    <row r="87" spans="1:14" s="74" customFormat="1" x14ac:dyDescent="0.3">
      <c r="A87" s="287" t="s">
        <v>456</v>
      </c>
      <c r="B87" s="288">
        <v>100</v>
      </c>
      <c r="C87" s="109" t="s">
        <v>325</v>
      </c>
      <c r="D87" s="110" t="s">
        <v>238</v>
      </c>
      <c r="E87" s="111">
        <v>100</v>
      </c>
      <c r="F87" s="109" t="s">
        <v>325</v>
      </c>
      <c r="G87" s="110" t="s">
        <v>81</v>
      </c>
      <c r="H87" s="111">
        <v>100</v>
      </c>
      <c r="I87" s="109" t="s">
        <v>325</v>
      </c>
      <c r="J87" s="110" t="s">
        <v>509</v>
      </c>
      <c r="K87" s="111">
        <v>100</v>
      </c>
      <c r="L87" s="109" t="s">
        <v>325</v>
      </c>
      <c r="M87" s="110" t="s">
        <v>238</v>
      </c>
      <c r="N87" s="111">
        <v>100</v>
      </c>
    </row>
    <row r="88" spans="1:14" s="105" customFormat="1" x14ac:dyDescent="0.25">
      <c r="A88" s="289"/>
      <c r="B88" s="290"/>
      <c r="C88" s="356" t="s">
        <v>130</v>
      </c>
      <c r="D88" s="356"/>
      <c r="E88" s="114">
        <f>SUM(E85:E87)</f>
        <v>375</v>
      </c>
      <c r="F88" s="356" t="s">
        <v>130</v>
      </c>
      <c r="G88" s="356"/>
      <c r="H88" s="114">
        <f>SUM(H85:H87)</f>
        <v>375</v>
      </c>
      <c r="I88" s="356" t="s">
        <v>130</v>
      </c>
      <c r="J88" s="356"/>
      <c r="K88" s="114">
        <f>SUM(K85:K87)</f>
        <v>380</v>
      </c>
      <c r="L88" s="356" t="s">
        <v>130</v>
      </c>
      <c r="M88" s="356"/>
      <c r="N88" s="114">
        <f>SUM(N85:N87)</f>
        <v>375</v>
      </c>
    </row>
    <row r="89" spans="1:14" s="105" customFormat="1" x14ac:dyDescent="0.25">
      <c r="A89" s="289"/>
      <c r="B89" s="290"/>
      <c r="C89" s="356" t="s">
        <v>568</v>
      </c>
      <c r="D89" s="356"/>
      <c r="E89" s="115">
        <f>E88+E84+E75</f>
        <v>1805</v>
      </c>
      <c r="F89" s="356" t="s">
        <v>568</v>
      </c>
      <c r="G89" s="356"/>
      <c r="H89" s="115">
        <f>H88+H84+H75</f>
        <v>1785</v>
      </c>
      <c r="I89" s="356" t="s">
        <v>568</v>
      </c>
      <c r="J89" s="356"/>
      <c r="K89" s="115">
        <f>K88+K84+K75</f>
        <v>1800</v>
      </c>
      <c r="L89" s="356" t="s">
        <v>568</v>
      </c>
      <c r="M89" s="356"/>
      <c r="N89" s="115">
        <f>N88+N84+N75</f>
        <v>1805</v>
      </c>
    </row>
    <row r="90" spans="1:14" s="74" customFormat="1" x14ac:dyDescent="0.3">
      <c r="A90" s="287" t="s">
        <v>445</v>
      </c>
      <c r="B90" s="288">
        <v>10</v>
      </c>
      <c r="C90" s="109" t="s">
        <v>320</v>
      </c>
      <c r="D90" s="110" t="s">
        <v>79</v>
      </c>
      <c r="E90" s="111">
        <v>10</v>
      </c>
      <c r="F90" s="109" t="s">
        <v>320</v>
      </c>
      <c r="G90" s="110" t="s">
        <v>79</v>
      </c>
      <c r="H90" s="111">
        <v>10</v>
      </c>
      <c r="I90" s="109" t="s">
        <v>320</v>
      </c>
      <c r="J90" s="110" t="s">
        <v>79</v>
      </c>
      <c r="K90" s="111">
        <v>10</v>
      </c>
      <c r="L90" s="109" t="s">
        <v>320</v>
      </c>
      <c r="M90" s="110" t="s">
        <v>79</v>
      </c>
      <c r="N90" s="111">
        <v>10</v>
      </c>
    </row>
    <row r="91" spans="1:14" s="74" customFormat="1" ht="49.5" x14ac:dyDescent="0.3">
      <c r="A91" s="287" t="s">
        <v>569</v>
      </c>
      <c r="B91" s="288">
        <v>90</v>
      </c>
      <c r="C91" s="109" t="s">
        <v>486</v>
      </c>
      <c r="D91" s="110" t="s">
        <v>273</v>
      </c>
      <c r="E91" s="111">
        <v>90</v>
      </c>
      <c r="F91" s="109" t="s">
        <v>570</v>
      </c>
      <c r="G91" s="110" t="s">
        <v>571</v>
      </c>
      <c r="H91" s="111">
        <v>120</v>
      </c>
      <c r="I91" s="109" t="s">
        <v>572</v>
      </c>
      <c r="J91" s="110" t="s">
        <v>573</v>
      </c>
      <c r="K91" s="111">
        <v>95</v>
      </c>
      <c r="L91" s="109" t="s">
        <v>486</v>
      </c>
      <c r="M91" s="110" t="s">
        <v>273</v>
      </c>
      <c r="N91" s="111">
        <v>90</v>
      </c>
    </row>
    <row r="92" spans="1:14" s="74" customFormat="1" x14ac:dyDescent="0.3">
      <c r="A92" s="287" t="s">
        <v>574</v>
      </c>
      <c r="B92" s="288">
        <v>150</v>
      </c>
      <c r="C92" s="113" t="s">
        <v>575</v>
      </c>
      <c r="D92" s="110" t="s">
        <v>274</v>
      </c>
      <c r="E92" s="111">
        <v>150</v>
      </c>
      <c r="F92" s="113" t="s">
        <v>576</v>
      </c>
      <c r="G92" s="110" t="s">
        <v>577</v>
      </c>
      <c r="H92" s="111">
        <v>150</v>
      </c>
      <c r="I92" s="113" t="s">
        <v>578</v>
      </c>
      <c r="J92" s="110" t="s">
        <v>579</v>
      </c>
      <c r="K92" s="111">
        <v>150</v>
      </c>
      <c r="L92" s="113" t="s">
        <v>575</v>
      </c>
      <c r="M92" s="110" t="s">
        <v>274</v>
      </c>
      <c r="N92" s="111">
        <v>150</v>
      </c>
    </row>
    <row r="93" spans="1:14" s="74" customFormat="1" ht="49.5" x14ac:dyDescent="0.3">
      <c r="A93" s="287" t="s">
        <v>451</v>
      </c>
      <c r="B93" s="288">
        <v>180</v>
      </c>
      <c r="C93" s="109" t="s">
        <v>580</v>
      </c>
      <c r="D93" s="110" t="s">
        <v>15</v>
      </c>
      <c r="E93" s="111">
        <v>200</v>
      </c>
      <c r="F93" s="109" t="s">
        <v>513</v>
      </c>
      <c r="G93" s="110" t="s">
        <v>581</v>
      </c>
      <c r="H93" s="111">
        <v>200</v>
      </c>
      <c r="I93" s="113" t="s">
        <v>452</v>
      </c>
      <c r="J93" s="110" t="s">
        <v>101</v>
      </c>
      <c r="K93" s="111">
        <v>200</v>
      </c>
      <c r="L93" s="109" t="s">
        <v>580</v>
      </c>
      <c r="M93" s="110" t="s">
        <v>15</v>
      </c>
      <c r="N93" s="111">
        <v>200</v>
      </c>
    </row>
    <row r="94" spans="1:14" s="74" customFormat="1" ht="49.5" x14ac:dyDescent="0.3">
      <c r="A94" s="287" t="s">
        <v>455</v>
      </c>
      <c r="B94" s="288">
        <v>30</v>
      </c>
      <c r="C94" s="113"/>
      <c r="D94" s="110" t="s">
        <v>244</v>
      </c>
      <c r="E94" s="111">
        <v>40</v>
      </c>
      <c r="F94" s="113"/>
      <c r="G94" s="110" t="s">
        <v>244</v>
      </c>
      <c r="H94" s="111">
        <v>40</v>
      </c>
      <c r="I94" s="113"/>
      <c r="J94" s="110" t="s">
        <v>244</v>
      </c>
      <c r="K94" s="111">
        <v>40</v>
      </c>
      <c r="L94" s="113"/>
      <c r="M94" s="110" t="s">
        <v>244</v>
      </c>
      <c r="N94" s="111">
        <v>40</v>
      </c>
    </row>
    <row r="95" spans="1:14" s="74" customFormat="1" x14ac:dyDescent="0.3">
      <c r="A95" s="287" t="s">
        <v>456</v>
      </c>
      <c r="B95" s="288">
        <v>100</v>
      </c>
      <c r="C95" s="109" t="s">
        <v>325</v>
      </c>
      <c r="D95" s="110" t="s">
        <v>81</v>
      </c>
      <c r="E95" s="111">
        <v>100</v>
      </c>
      <c r="F95" s="109" t="s">
        <v>325</v>
      </c>
      <c r="G95" s="110" t="s">
        <v>90</v>
      </c>
      <c r="H95" s="111">
        <v>100</v>
      </c>
      <c r="I95" s="109" t="s">
        <v>325</v>
      </c>
      <c r="J95" s="110" t="s">
        <v>238</v>
      </c>
      <c r="K95" s="111">
        <v>100</v>
      </c>
      <c r="L95" s="109" t="s">
        <v>325</v>
      </c>
      <c r="M95" s="110" t="s">
        <v>81</v>
      </c>
      <c r="N95" s="111">
        <v>100</v>
      </c>
    </row>
    <row r="96" spans="1:14" s="105" customFormat="1" x14ac:dyDescent="0.25">
      <c r="A96" s="289"/>
      <c r="B96" s="290"/>
      <c r="C96" s="356" t="s">
        <v>82</v>
      </c>
      <c r="D96" s="356"/>
      <c r="E96" s="114">
        <f>SUM(E90:E95)</f>
        <v>590</v>
      </c>
      <c r="F96" s="356" t="s">
        <v>82</v>
      </c>
      <c r="G96" s="356"/>
      <c r="H96" s="114">
        <f>SUM(H90:H95)</f>
        <v>620</v>
      </c>
      <c r="I96" s="356" t="s">
        <v>82</v>
      </c>
      <c r="J96" s="356"/>
      <c r="K96" s="114">
        <f>SUM(K90:K95)</f>
        <v>595</v>
      </c>
      <c r="L96" s="356" t="s">
        <v>82</v>
      </c>
      <c r="M96" s="356"/>
      <c r="N96" s="114">
        <f>SUM(N90:N95)</f>
        <v>590</v>
      </c>
    </row>
    <row r="97" spans="1:14" s="74" customFormat="1" ht="49.5" x14ac:dyDescent="0.3">
      <c r="A97" s="287" t="s">
        <v>457</v>
      </c>
      <c r="B97" s="288">
        <v>60</v>
      </c>
      <c r="C97" s="109" t="s">
        <v>412</v>
      </c>
      <c r="D97" s="110" t="s">
        <v>269</v>
      </c>
      <c r="E97" s="111">
        <v>60</v>
      </c>
      <c r="F97" s="109" t="s">
        <v>424</v>
      </c>
      <c r="G97" s="110" t="s">
        <v>286</v>
      </c>
      <c r="H97" s="111">
        <v>60</v>
      </c>
      <c r="I97" s="109" t="s">
        <v>378</v>
      </c>
      <c r="J97" s="110" t="s">
        <v>300</v>
      </c>
      <c r="K97" s="111">
        <v>60</v>
      </c>
      <c r="L97" s="109" t="s">
        <v>412</v>
      </c>
      <c r="M97" s="110" t="s">
        <v>269</v>
      </c>
      <c r="N97" s="111">
        <v>60</v>
      </c>
    </row>
    <row r="98" spans="1:14" s="74" customFormat="1" ht="33" x14ac:dyDescent="0.3">
      <c r="A98" s="287" t="s">
        <v>582</v>
      </c>
      <c r="B98" s="288">
        <v>200</v>
      </c>
      <c r="C98" s="121" t="s">
        <v>583</v>
      </c>
      <c r="D98" s="110" t="s">
        <v>215</v>
      </c>
      <c r="E98" s="111">
        <v>220</v>
      </c>
      <c r="F98" s="121" t="s">
        <v>531</v>
      </c>
      <c r="G98" s="110" t="s">
        <v>584</v>
      </c>
      <c r="H98" s="111">
        <v>200</v>
      </c>
      <c r="I98" s="121" t="s">
        <v>461</v>
      </c>
      <c r="J98" s="110" t="s">
        <v>532</v>
      </c>
      <c r="K98" s="111">
        <v>200</v>
      </c>
      <c r="L98" s="121" t="s">
        <v>583</v>
      </c>
      <c r="M98" s="110" t="s">
        <v>215</v>
      </c>
      <c r="N98" s="111">
        <v>220</v>
      </c>
    </row>
    <row r="99" spans="1:14" s="74" customFormat="1" ht="33" x14ac:dyDescent="0.3">
      <c r="A99" s="287" t="s">
        <v>535</v>
      </c>
      <c r="B99" s="288">
        <v>240</v>
      </c>
      <c r="C99" s="113" t="s">
        <v>585</v>
      </c>
      <c r="D99" s="110" t="s">
        <v>276</v>
      </c>
      <c r="E99" s="111">
        <v>240</v>
      </c>
      <c r="F99" s="113" t="s">
        <v>585</v>
      </c>
      <c r="G99" s="110" t="s">
        <v>276</v>
      </c>
      <c r="H99" s="111">
        <v>240</v>
      </c>
      <c r="I99" s="113" t="s">
        <v>537</v>
      </c>
      <c r="J99" s="110" t="s">
        <v>319</v>
      </c>
      <c r="K99" s="111">
        <v>240</v>
      </c>
      <c r="L99" s="113" t="s">
        <v>585</v>
      </c>
      <c r="M99" s="110" t="s">
        <v>276</v>
      </c>
      <c r="N99" s="111">
        <v>240</v>
      </c>
    </row>
    <row r="100" spans="1:14" s="74" customFormat="1" ht="66" x14ac:dyDescent="0.3">
      <c r="A100" s="287" t="s">
        <v>475</v>
      </c>
      <c r="B100" s="288">
        <v>180</v>
      </c>
      <c r="C100" s="109" t="s">
        <v>477</v>
      </c>
      <c r="D100" s="110" t="s">
        <v>224</v>
      </c>
      <c r="E100" s="111">
        <v>200</v>
      </c>
      <c r="F100" s="109" t="s">
        <v>478</v>
      </c>
      <c r="G100" s="110" t="s">
        <v>99</v>
      </c>
      <c r="H100" s="111">
        <v>200</v>
      </c>
      <c r="I100" s="109" t="s">
        <v>477</v>
      </c>
      <c r="J100" s="110" t="s">
        <v>393</v>
      </c>
      <c r="K100" s="111">
        <v>200</v>
      </c>
      <c r="L100" s="109" t="s">
        <v>477</v>
      </c>
      <c r="M100" s="110" t="s">
        <v>224</v>
      </c>
      <c r="N100" s="111">
        <v>200</v>
      </c>
    </row>
    <row r="101" spans="1:14" s="74" customFormat="1" ht="49.5" x14ac:dyDescent="0.3">
      <c r="A101" s="287" t="s">
        <v>455</v>
      </c>
      <c r="B101" s="288">
        <v>20</v>
      </c>
      <c r="C101" s="113"/>
      <c r="D101" s="110" t="s">
        <v>244</v>
      </c>
      <c r="E101" s="111">
        <v>20</v>
      </c>
      <c r="F101" s="113"/>
      <c r="G101" s="110" t="s">
        <v>244</v>
      </c>
      <c r="H101" s="111">
        <v>20</v>
      </c>
      <c r="I101" s="113"/>
      <c r="J101" s="110" t="s">
        <v>244</v>
      </c>
      <c r="K101" s="111">
        <v>20</v>
      </c>
      <c r="L101" s="113"/>
      <c r="M101" s="110" t="s">
        <v>244</v>
      </c>
      <c r="N101" s="111">
        <v>20</v>
      </c>
    </row>
    <row r="102" spans="1:14" s="74" customFormat="1" ht="33" x14ac:dyDescent="0.3">
      <c r="A102" s="287" t="s">
        <v>479</v>
      </c>
      <c r="B102" s="288">
        <v>40</v>
      </c>
      <c r="C102" s="113"/>
      <c r="D102" s="110" t="s">
        <v>250</v>
      </c>
      <c r="E102" s="111">
        <v>50</v>
      </c>
      <c r="F102" s="113"/>
      <c r="G102" s="110" t="s">
        <v>250</v>
      </c>
      <c r="H102" s="111">
        <v>50</v>
      </c>
      <c r="I102" s="113"/>
      <c r="J102" s="110" t="s">
        <v>250</v>
      </c>
      <c r="K102" s="111">
        <v>50</v>
      </c>
      <c r="L102" s="113"/>
      <c r="M102" s="110" t="s">
        <v>250</v>
      </c>
      <c r="N102" s="111">
        <v>50</v>
      </c>
    </row>
    <row r="103" spans="1:14" s="74" customFormat="1" x14ac:dyDescent="0.3">
      <c r="A103" s="287" t="s">
        <v>456</v>
      </c>
      <c r="B103" s="288">
        <v>100</v>
      </c>
      <c r="C103" s="109" t="s">
        <v>325</v>
      </c>
      <c r="D103" s="110" t="s">
        <v>90</v>
      </c>
      <c r="E103" s="111">
        <v>100</v>
      </c>
      <c r="F103" s="109" t="s">
        <v>325</v>
      </c>
      <c r="G103" s="110" t="s">
        <v>251</v>
      </c>
      <c r="H103" s="111">
        <v>100</v>
      </c>
      <c r="I103" s="109" t="s">
        <v>325</v>
      </c>
      <c r="J103" s="110" t="s">
        <v>251</v>
      </c>
      <c r="K103" s="111">
        <v>100</v>
      </c>
      <c r="L103" s="109" t="s">
        <v>325</v>
      </c>
      <c r="M103" s="110" t="s">
        <v>90</v>
      </c>
      <c r="N103" s="111">
        <v>100</v>
      </c>
    </row>
    <row r="104" spans="1:14" s="105" customFormat="1" x14ac:dyDescent="0.25">
      <c r="A104" s="289"/>
      <c r="B104" s="290"/>
      <c r="C104" s="356" t="s">
        <v>86</v>
      </c>
      <c r="D104" s="356"/>
      <c r="E104" s="114">
        <f>SUM(E97:E103)</f>
        <v>890</v>
      </c>
      <c r="F104" s="356" t="s">
        <v>86</v>
      </c>
      <c r="G104" s="356"/>
      <c r="H104" s="114">
        <f>SUM(H97:H103)</f>
        <v>870</v>
      </c>
      <c r="I104" s="356" t="s">
        <v>86</v>
      </c>
      <c r="J104" s="356"/>
      <c r="K104" s="114">
        <f>SUM(K97:K103)</f>
        <v>870</v>
      </c>
      <c r="L104" s="356" t="s">
        <v>86</v>
      </c>
      <c r="M104" s="356"/>
      <c r="N104" s="114">
        <f>SUM(N97:N103)</f>
        <v>890</v>
      </c>
    </row>
    <row r="105" spans="1:14" s="74" customFormat="1" x14ac:dyDescent="0.3">
      <c r="A105" s="287" t="s">
        <v>183</v>
      </c>
      <c r="B105" s="288">
        <v>50</v>
      </c>
      <c r="C105" s="109" t="s">
        <v>586</v>
      </c>
      <c r="D105" s="110" t="s">
        <v>277</v>
      </c>
      <c r="E105" s="111">
        <v>75</v>
      </c>
      <c r="F105" s="109" t="s">
        <v>586</v>
      </c>
      <c r="G105" s="110" t="s">
        <v>587</v>
      </c>
      <c r="H105" s="111">
        <v>75</v>
      </c>
      <c r="I105" s="109" t="s">
        <v>586</v>
      </c>
      <c r="J105" s="110" t="s">
        <v>277</v>
      </c>
      <c r="K105" s="111">
        <v>75</v>
      </c>
      <c r="L105" s="109" t="s">
        <v>586</v>
      </c>
      <c r="M105" s="110" t="s">
        <v>277</v>
      </c>
      <c r="N105" s="111">
        <v>75</v>
      </c>
    </row>
    <row r="106" spans="1:14" s="74" customFormat="1" ht="33" x14ac:dyDescent="0.3">
      <c r="A106" s="287" t="s">
        <v>482</v>
      </c>
      <c r="B106" s="288">
        <v>180</v>
      </c>
      <c r="C106" s="116"/>
      <c r="D106" s="110" t="s">
        <v>278</v>
      </c>
      <c r="E106" s="111">
        <v>200</v>
      </c>
      <c r="F106" s="116"/>
      <c r="G106" s="110" t="s">
        <v>288</v>
      </c>
      <c r="H106" s="111">
        <v>200</v>
      </c>
      <c r="I106" s="116"/>
      <c r="J106" s="110" t="s">
        <v>243</v>
      </c>
      <c r="K106" s="111">
        <v>200</v>
      </c>
      <c r="L106" s="116"/>
      <c r="M106" s="110" t="s">
        <v>278</v>
      </c>
      <c r="N106" s="111">
        <v>200</v>
      </c>
    </row>
    <row r="107" spans="1:14" s="74" customFormat="1" x14ac:dyDescent="0.3">
      <c r="A107" s="287" t="s">
        <v>456</v>
      </c>
      <c r="B107" s="288">
        <v>100</v>
      </c>
      <c r="C107" s="113" t="s">
        <v>325</v>
      </c>
      <c r="D107" s="110" t="s">
        <v>251</v>
      </c>
      <c r="E107" s="111">
        <v>150</v>
      </c>
      <c r="F107" s="113" t="s">
        <v>325</v>
      </c>
      <c r="G107" s="110" t="s">
        <v>103</v>
      </c>
      <c r="H107" s="111">
        <v>150</v>
      </c>
      <c r="I107" s="113" t="s">
        <v>325</v>
      </c>
      <c r="J107" s="110" t="s">
        <v>238</v>
      </c>
      <c r="K107" s="111">
        <v>150</v>
      </c>
      <c r="L107" s="113" t="s">
        <v>325</v>
      </c>
      <c r="M107" s="110" t="s">
        <v>251</v>
      </c>
      <c r="N107" s="111">
        <v>150</v>
      </c>
    </row>
    <row r="108" spans="1:14" s="105" customFormat="1" x14ac:dyDescent="0.25">
      <c r="A108" s="289"/>
      <c r="B108" s="290"/>
      <c r="C108" s="356" t="s">
        <v>130</v>
      </c>
      <c r="D108" s="356"/>
      <c r="E108" s="114">
        <f>SUM(E105:E107)</f>
        <v>425</v>
      </c>
      <c r="F108" s="356" t="s">
        <v>130</v>
      </c>
      <c r="G108" s="356"/>
      <c r="H108" s="114">
        <f>SUM(H105:H107)</f>
        <v>425</v>
      </c>
      <c r="I108" s="356" t="s">
        <v>130</v>
      </c>
      <c r="J108" s="356"/>
      <c r="K108" s="114">
        <f>SUM(K105:K107)</f>
        <v>425</v>
      </c>
      <c r="L108" s="356" t="s">
        <v>130</v>
      </c>
      <c r="M108" s="356"/>
      <c r="N108" s="114">
        <f>SUM(N105:N107)</f>
        <v>425</v>
      </c>
    </row>
    <row r="109" spans="1:14" s="105" customFormat="1" x14ac:dyDescent="0.25">
      <c r="A109" s="289"/>
      <c r="B109" s="290"/>
      <c r="C109" s="356" t="s">
        <v>588</v>
      </c>
      <c r="D109" s="356"/>
      <c r="E109" s="115">
        <f>E108+E104+E96</f>
        <v>1905</v>
      </c>
      <c r="F109" s="356" t="s">
        <v>588</v>
      </c>
      <c r="G109" s="356"/>
      <c r="H109" s="115">
        <f>H108+H104+H96</f>
        <v>1915</v>
      </c>
      <c r="I109" s="356" t="s">
        <v>588</v>
      </c>
      <c r="J109" s="356"/>
      <c r="K109" s="115">
        <f>K108+K104+K96</f>
        <v>1890</v>
      </c>
      <c r="L109" s="356" t="s">
        <v>588</v>
      </c>
      <c r="M109" s="356"/>
      <c r="N109" s="115">
        <f>N108+N104+N96</f>
        <v>1905</v>
      </c>
    </row>
    <row r="110" spans="1:14" s="112" customFormat="1" x14ac:dyDescent="0.25">
      <c r="A110" s="287" t="s">
        <v>445</v>
      </c>
      <c r="B110" s="288">
        <v>10</v>
      </c>
      <c r="C110" s="109" t="s">
        <v>320</v>
      </c>
      <c r="D110" s="110" t="s">
        <v>79</v>
      </c>
      <c r="E110" s="111">
        <v>10</v>
      </c>
      <c r="F110" s="109" t="s">
        <v>320</v>
      </c>
      <c r="G110" s="110" t="s">
        <v>79</v>
      </c>
      <c r="H110" s="111">
        <v>10</v>
      </c>
      <c r="I110" s="109" t="s">
        <v>320</v>
      </c>
      <c r="J110" s="110" t="s">
        <v>79</v>
      </c>
      <c r="K110" s="111">
        <v>10</v>
      </c>
      <c r="L110" s="109" t="s">
        <v>320</v>
      </c>
      <c r="M110" s="110" t="s">
        <v>79</v>
      </c>
      <c r="N110" s="111">
        <v>10</v>
      </c>
    </row>
    <row r="111" spans="1:14" s="112" customFormat="1" x14ac:dyDescent="0.25">
      <c r="A111" s="287" t="s">
        <v>445</v>
      </c>
      <c r="B111" s="288">
        <v>10</v>
      </c>
      <c r="C111" s="109" t="s">
        <v>321</v>
      </c>
      <c r="D111" s="110" t="s">
        <v>80</v>
      </c>
      <c r="E111" s="111">
        <v>15</v>
      </c>
      <c r="F111" s="109" t="s">
        <v>321</v>
      </c>
      <c r="G111" s="110" t="s">
        <v>80</v>
      </c>
      <c r="H111" s="111">
        <v>15</v>
      </c>
      <c r="I111" s="109" t="s">
        <v>321</v>
      </c>
      <c r="J111" s="110" t="s">
        <v>80</v>
      </c>
      <c r="K111" s="111">
        <v>15</v>
      </c>
      <c r="L111" s="109" t="s">
        <v>321</v>
      </c>
      <c r="M111" s="110" t="s">
        <v>80</v>
      </c>
      <c r="N111" s="111">
        <v>15</v>
      </c>
    </row>
    <row r="112" spans="1:14" s="74" customFormat="1" x14ac:dyDescent="0.3">
      <c r="A112" s="287" t="s">
        <v>178</v>
      </c>
      <c r="B112" s="288">
        <v>40</v>
      </c>
      <c r="C112" s="109" t="s">
        <v>322</v>
      </c>
      <c r="D112" s="110" t="s">
        <v>168</v>
      </c>
      <c r="E112" s="111">
        <v>40</v>
      </c>
      <c r="F112" s="109" t="s">
        <v>544</v>
      </c>
      <c r="G112" s="110" t="s">
        <v>545</v>
      </c>
      <c r="H112" s="111">
        <v>40</v>
      </c>
      <c r="I112" s="109" t="s">
        <v>322</v>
      </c>
      <c r="J112" s="110" t="s">
        <v>168</v>
      </c>
      <c r="K112" s="111">
        <v>40</v>
      </c>
      <c r="L112" s="109" t="s">
        <v>322</v>
      </c>
      <c r="M112" s="110" t="s">
        <v>168</v>
      </c>
      <c r="N112" s="111">
        <v>40</v>
      </c>
    </row>
    <row r="113" spans="1:14" s="74" customFormat="1" ht="49.5" x14ac:dyDescent="0.3">
      <c r="A113" s="287" t="s">
        <v>446</v>
      </c>
      <c r="B113" s="288">
        <v>150</v>
      </c>
      <c r="C113" s="109" t="s">
        <v>589</v>
      </c>
      <c r="D113" s="110" t="s">
        <v>193</v>
      </c>
      <c r="E113" s="111">
        <v>210</v>
      </c>
      <c r="F113" s="109" t="s">
        <v>447</v>
      </c>
      <c r="G113" s="110" t="s">
        <v>189</v>
      </c>
      <c r="H113" s="111">
        <v>220</v>
      </c>
      <c r="I113" s="109" t="s">
        <v>590</v>
      </c>
      <c r="J113" s="110" t="s">
        <v>591</v>
      </c>
      <c r="K113" s="111">
        <v>200</v>
      </c>
      <c r="L113" s="109" t="s">
        <v>589</v>
      </c>
      <c r="M113" s="110" t="s">
        <v>193</v>
      </c>
      <c r="N113" s="111">
        <v>210</v>
      </c>
    </row>
    <row r="114" spans="1:14" s="74" customFormat="1" ht="49.5" x14ac:dyDescent="0.3">
      <c r="A114" s="287" t="s">
        <v>451</v>
      </c>
      <c r="B114" s="288">
        <v>180</v>
      </c>
      <c r="C114" s="113" t="s">
        <v>452</v>
      </c>
      <c r="D114" s="110" t="s">
        <v>101</v>
      </c>
      <c r="E114" s="111">
        <v>200</v>
      </c>
      <c r="F114" s="113" t="s">
        <v>580</v>
      </c>
      <c r="G114" s="110" t="s">
        <v>15</v>
      </c>
      <c r="H114" s="111">
        <v>200</v>
      </c>
      <c r="I114" s="113" t="s">
        <v>453</v>
      </c>
      <c r="J114" s="110" t="s">
        <v>392</v>
      </c>
      <c r="K114" s="111">
        <v>200</v>
      </c>
      <c r="L114" s="113" t="s">
        <v>452</v>
      </c>
      <c r="M114" s="110" t="s">
        <v>101</v>
      </c>
      <c r="N114" s="111">
        <v>200</v>
      </c>
    </row>
    <row r="115" spans="1:14" s="74" customFormat="1" ht="49.5" x14ac:dyDescent="0.3">
      <c r="A115" s="287" t="s">
        <v>455</v>
      </c>
      <c r="B115" s="288">
        <v>30</v>
      </c>
      <c r="C115" s="113"/>
      <c r="D115" s="110" t="s">
        <v>244</v>
      </c>
      <c r="E115" s="111">
        <v>40</v>
      </c>
      <c r="F115" s="113"/>
      <c r="G115" s="110" t="s">
        <v>244</v>
      </c>
      <c r="H115" s="111">
        <v>40</v>
      </c>
      <c r="I115" s="113"/>
      <c r="J115" s="110" t="s">
        <v>244</v>
      </c>
      <c r="K115" s="111">
        <v>40</v>
      </c>
      <c r="L115" s="113"/>
      <c r="M115" s="110" t="s">
        <v>244</v>
      </c>
      <c r="N115" s="111">
        <v>40</v>
      </c>
    </row>
    <row r="116" spans="1:14" s="74" customFormat="1" x14ac:dyDescent="0.3">
      <c r="A116" s="287" t="s">
        <v>456</v>
      </c>
      <c r="B116" s="288">
        <v>100</v>
      </c>
      <c r="C116" s="109" t="s">
        <v>325</v>
      </c>
      <c r="D116" s="110" t="s">
        <v>90</v>
      </c>
      <c r="E116" s="111">
        <v>100</v>
      </c>
      <c r="F116" s="109" t="s">
        <v>325</v>
      </c>
      <c r="G116" s="110" t="s">
        <v>245</v>
      </c>
      <c r="H116" s="111">
        <v>100</v>
      </c>
      <c r="I116" s="109" t="s">
        <v>325</v>
      </c>
      <c r="J116" s="110" t="s">
        <v>251</v>
      </c>
      <c r="K116" s="111">
        <v>100</v>
      </c>
      <c r="L116" s="109" t="s">
        <v>325</v>
      </c>
      <c r="M116" s="110" t="s">
        <v>90</v>
      </c>
      <c r="N116" s="111">
        <v>100</v>
      </c>
    </row>
    <row r="117" spans="1:14" s="105" customFormat="1" x14ac:dyDescent="0.25">
      <c r="A117" s="289"/>
      <c r="B117" s="290"/>
      <c r="C117" s="356" t="s">
        <v>82</v>
      </c>
      <c r="D117" s="356"/>
      <c r="E117" s="114">
        <f>SUM(E110:E116)</f>
        <v>615</v>
      </c>
      <c r="F117" s="356" t="s">
        <v>82</v>
      </c>
      <c r="G117" s="356"/>
      <c r="H117" s="114">
        <f>SUM(H110:H116)</f>
        <v>625</v>
      </c>
      <c r="I117" s="356" t="s">
        <v>82</v>
      </c>
      <c r="J117" s="356"/>
      <c r="K117" s="114">
        <f>SUM(K110:K116)</f>
        <v>605</v>
      </c>
      <c r="L117" s="356" t="s">
        <v>82</v>
      </c>
      <c r="M117" s="356"/>
      <c r="N117" s="114">
        <f>SUM(N110:N116)</f>
        <v>615</v>
      </c>
    </row>
    <row r="118" spans="1:14" s="74" customFormat="1" ht="49.5" x14ac:dyDescent="0.3">
      <c r="A118" s="287" t="s">
        <v>457</v>
      </c>
      <c r="B118" s="288">
        <v>60</v>
      </c>
      <c r="C118" s="109" t="s">
        <v>533</v>
      </c>
      <c r="D118" s="110" t="s">
        <v>279</v>
      </c>
      <c r="E118" s="111">
        <v>60</v>
      </c>
      <c r="F118" s="109" t="s">
        <v>380</v>
      </c>
      <c r="G118" s="110" t="s">
        <v>303</v>
      </c>
      <c r="H118" s="111">
        <v>60</v>
      </c>
      <c r="I118" s="109" t="s">
        <v>592</v>
      </c>
      <c r="J118" s="110" t="s">
        <v>290</v>
      </c>
      <c r="K118" s="111">
        <v>60</v>
      </c>
      <c r="L118" s="109" t="s">
        <v>533</v>
      </c>
      <c r="M118" s="110" t="s">
        <v>279</v>
      </c>
      <c r="N118" s="111">
        <v>60</v>
      </c>
    </row>
    <row r="119" spans="1:14" s="74" customFormat="1" ht="66" x14ac:dyDescent="0.3">
      <c r="A119" s="287" t="s">
        <v>496</v>
      </c>
      <c r="B119" s="288">
        <v>200</v>
      </c>
      <c r="C119" s="113" t="s">
        <v>593</v>
      </c>
      <c r="D119" s="110" t="s">
        <v>280</v>
      </c>
      <c r="E119" s="111">
        <v>215</v>
      </c>
      <c r="F119" s="113" t="s">
        <v>594</v>
      </c>
      <c r="G119" s="110" t="s">
        <v>595</v>
      </c>
      <c r="H119" s="111">
        <v>200</v>
      </c>
      <c r="I119" s="113" t="s">
        <v>596</v>
      </c>
      <c r="J119" s="110" t="s">
        <v>597</v>
      </c>
      <c r="K119" s="111">
        <v>215</v>
      </c>
      <c r="L119" s="113" t="s">
        <v>593</v>
      </c>
      <c r="M119" s="110" t="s">
        <v>280</v>
      </c>
      <c r="N119" s="111">
        <v>215</v>
      </c>
    </row>
    <row r="120" spans="1:14" s="74" customFormat="1" ht="33" x14ac:dyDescent="0.3">
      <c r="A120" s="287" t="s">
        <v>598</v>
      </c>
      <c r="B120" s="288">
        <v>90</v>
      </c>
      <c r="C120" s="113" t="s">
        <v>599</v>
      </c>
      <c r="D120" s="110" t="s">
        <v>281</v>
      </c>
      <c r="E120" s="111">
        <v>120</v>
      </c>
      <c r="F120" s="113" t="s">
        <v>600</v>
      </c>
      <c r="G120" s="110" t="s">
        <v>601</v>
      </c>
      <c r="H120" s="111">
        <v>120</v>
      </c>
      <c r="I120" s="113" t="s">
        <v>602</v>
      </c>
      <c r="J120" s="110" t="s">
        <v>603</v>
      </c>
      <c r="K120" s="111">
        <v>95</v>
      </c>
      <c r="L120" s="113" t="s">
        <v>599</v>
      </c>
      <c r="M120" s="110" t="s">
        <v>281</v>
      </c>
      <c r="N120" s="111">
        <v>120</v>
      </c>
    </row>
    <row r="121" spans="1:14" s="74" customFormat="1" ht="33" x14ac:dyDescent="0.3">
      <c r="A121" s="287" t="s">
        <v>470</v>
      </c>
      <c r="B121" s="288">
        <v>150</v>
      </c>
      <c r="C121" s="109" t="s">
        <v>471</v>
      </c>
      <c r="D121" s="110" t="s">
        <v>83</v>
      </c>
      <c r="E121" s="111">
        <v>150</v>
      </c>
      <c r="F121" s="109" t="s">
        <v>604</v>
      </c>
      <c r="G121" s="110" t="s">
        <v>605</v>
      </c>
      <c r="H121" s="111">
        <v>150</v>
      </c>
      <c r="I121" s="109" t="s">
        <v>472</v>
      </c>
      <c r="J121" s="110" t="s">
        <v>285</v>
      </c>
      <c r="K121" s="111">
        <v>150</v>
      </c>
      <c r="L121" s="109" t="s">
        <v>471</v>
      </c>
      <c r="M121" s="110" t="s">
        <v>83</v>
      </c>
      <c r="N121" s="111">
        <v>150</v>
      </c>
    </row>
    <row r="122" spans="1:14" s="74" customFormat="1" ht="66" x14ac:dyDescent="0.3">
      <c r="A122" s="287" t="s">
        <v>475</v>
      </c>
      <c r="B122" s="288">
        <v>180</v>
      </c>
      <c r="C122" s="113" t="s">
        <v>566</v>
      </c>
      <c r="D122" s="110" t="s">
        <v>102</v>
      </c>
      <c r="E122" s="111">
        <v>200</v>
      </c>
      <c r="F122" s="113" t="s">
        <v>477</v>
      </c>
      <c r="G122" s="110" t="s">
        <v>105</v>
      </c>
      <c r="H122" s="111">
        <v>200</v>
      </c>
      <c r="I122" s="109" t="s">
        <v>477</v>
      </c>
      <c r="J122" s="110" t="s">
        <v>224</v>
      </c>
      <c r="K122" s="111">
        <v>200</v>
      </c>
      <c r="L122" s="113" t="s">
        <v>566</v>
      </c>
      <c r="M122" s="110" t="s">
        <v>102</v>
      </c>
      <c r="N122" s="111">
        <v>200</v>
      </c>
    </row>
    <row r="123" spans="1:14" s="74" customFormat="1" ht="49.5" x14ac:dyDescent="0.3">
      <c r="A123" s="287" t="s">
        <v>455</v>
      </c>
      <c r="B123" s="288">
        <v>20</v>
      </c>
      <c r="C123" s="113"/>
      <c r="D123" s="110" t="s">
        <v>244</v>
      </c>
      <c r="E123" s="111">
        <v>20</v>
      </c>
      <c r="F123" s="113"/>
      <c r="G123" s="110" t="s">
        <v>244</v>
      </c>
      <c r="H123" s="111">
        <v>20</v>
      </c>
      <c r="I123" s="113"/>
      <c r="J123" s="110" t="s">
        <v>244</v>
      </c>
      <c r="K123" s="111">
        <v>20</v>
      </c>
      <c r="L123" s="113"/>
      <c r="M123" s="110" t="s">
        <v>244</v>
      </c>
      <c r="N123" s="111">
        <v>20</v>
      </c>
    </row>
    <row r="124" spans="1:14" s="74" customFormat="1" ht="33" x14ac:dyDescent="0.3">
      <c r="A124" s="287" t="s">
        <v>479</v>
      </c>
      <c r="B124" s="288">
        <v>40</v>
      </c>
      <c r="C124" s="113"/>
      <c r="D124" s="110" t="s">
        <v>250</v>
      </c>
      <c r="E124" s="111">
        <v>50</v>
      </c>
      <c r="F124" s="113"/>
      <c r="G124" s="110" t="s">
        <v>250</v>
      </c>
      <c r="H124" s="111">
        <v>50</v>
      </c>
      <c r="I124" s="113"/>
      <c r="J124" s="110" t="s">
        <v>250</v>
      </c>
      <c r="K124" s="111">
        <v>50</v>
      </c>
      <c r="L124" s="113"/>
      <c r="M124" s="110" t="s">
        <v>250</v>
      </c>
      <c r="N124" s="111">
        <v>50</v>
      </c>
    </row>
    <row r="125" spans="1:14" s="74" customFormat="1" x14ac:dyDescent="0.3">
      <c r="A125" s="287" t="s">
        <v>456</v>
      </c>
      <c r="B125" s="288">
        <v>100</v>
      </c>
      <c r="C125" s="109" t="s">
        <v>325</v>
      </c>
      <c r="D125" s="110" t="s">
        <v>81</v>
      </c>
      <c r="E125" s="111">
        <v>100</v>
      </c>
      <c r="F125" s="109" t="s">
        <v>325</v>
      </c>
      <c r="G125" s="110" t="s">
        <v>90</v>
      </c>
      <c r="H125" s="111">
        <v>100</v>
      </c>
      <c r="I125" s="109" t="s">
        <v>325</v>
      </c>
      <c r="J125" s="110" t="s">
        <v>509</v>
      </c>
      <c r="K125" s="111">
        <v>100</v>
      </c>
      <c r="L125" s="109" t="s">
        <v>325</v>
      </c>
      <c r="M125" s="110" t="s">
        <v>81</v>
      </c>
      <c r="N125" s="111">
        <v>100</v>
      </c>
    </row>
    <row r="126" spans="1:14" s="105" customFormat="1" x14ac:dyDescent="0.25">
      <c r="A126" s="289"/>
      <c r="B126" s="290"/>
      <c r="C126" s="356" t="s">
        <v>86</v>
      </c>
      <c r="D126" s="356"/>
      <c r="E126" s="114">
        <f>SUM(E118:E125)</f>
        <v>915</v>
      </c>
      <c r="F126" s="356" t="s">
        <v>86</v>
      </c>
      <c r="G126" s="356"/>
      <c r="H126" s="114">
        <f>SUM(H118:H125)</f>
        <v>900</v>
      </c>
      <c r="I126" s="356" t="s">
        <v>86</v>
      </c>
      <c r="J126" s="356"/>
      <c r="K126" s="114">
        <f>SUM(K118:K125)</f>
        <v>890</v>
      </c>
      <c r="L126" s="356" t="s">
        <v>86</v>
      </c>
      <c r="M126" s="356"/>
      <c r="N126" s="114">
        <f>SUM(N118:N125)</f>
        <v>915</v>
      </c>
    </row>
    <row r="127" spans="1:14" s="74" customFormat="1" x14ac:dyDescent="0.3">
      <c r="A127" s="287" t="s">
        <v>510</v>
      </c>
      <c r="B127" s="288">
        <v>50</v>
      </c>
      <c r="C127" s="109" t="s">
        <v>512</v>
      </c>
      <c r="D127" s="110" t="s">
        <v>282</v>
      </c>
      <c r="E127" s="111">
        <v>80</v>
      </c>
      <c r="F127" s="109" t="s">
        <v>567</v>
      </c>
      <c r="G127" s="110" t="s">
        <v>272</v>
      </c>
      <c r="H127" s="111">
        <v>75</v>
      </c>
      <c r="I127" s="117" t="s">
        <v>511</v>
      </c>
      <c r="J127" s="118" t="s">
        <v>261</v>
      </c>
      <c r="K127" s="119">
        <v>75</v>
      </c>
      <c r="L127" s="109" t="s">
        <v>512</v>
      </c>
      <c r="M127" s="110" t="s">
        <v>282</v>
      </c>
      <c r="N127" s="111">
        <v>80</v>
      </c>
    </row>
    <row r="128" spans="1:14" s="74" customFormat="1" ht="49.5" x14ac:dyDescent="0.3">
      <c r="A128" s="287" t="s">
        <v>451</v>
      </c>
      <c r="B128" s="288">
        <v>180</v>
      </c>
      <c r="C128" s="109" t="s">
        <v>452</v>
      </c>
      <c r="D128" s="110" t="s">
        <v>14</v>
      </c>
      <c r="E128" s="111">
        <v>200</v>
      </c>
      <c r="F128" s="109" t="s">
        <v>453</v>
      </c>
      <c r="G128" s="110" t="s">
        <v>392</v>
      </c>
      <c r="H128" s="111">
        <v>200</v>
      </c>
      <c r="I128" s="109" t="s">
        <v>452</v>
      </c>
      <c r="J128" s="110" t="s">
        <v>14</v>
      </c>
      <c r="K128" s="111">
        <v>200</v>
      </c>
      <c r="L128" s="109" t="s">
        <v>452</v>
      </c>
      <c r="M128" s="110" t="s">
        <v>14</v>
      </c>
      <c r="N128" s="111">
        <v>200</v>
      </c>
    </row>
    <row r="129" spans="1:14" s="74" customFormat="1" x14ac:dyDescent="0.3">
      <c r="A129" s="287" t="s">
        <v>456</v>
      </c>
      <c r="B129" s="288">
        <v>100</v>
      </c>
      <c r="C129" s="109" t="s">
        <v>325</v>
      </c>
      <c r="D129" s="110" t="s">
        <v>81</v>
      </c>
      <c r="E129" s="111">
        <v>100</v>
      </c>
      <c r="F129" s="109" t="s">
        <v>325</v>
      </c>
      <c r="G129" s="110" t="s">
        <v>251</v>
      </c>
      <c r="H129" s="111">
        <v>100</v>
      </c>
      <c r="I129" s="109" t="s">
        <v>325</v>
      </c>
      <c r="J129" s="110" t="s">
        <v>90</v>
      </c>
      <c r="K129" s="111">
        <v>100</v>
      </c>
      <c r="L129" s="109" t="s">
        <v>325</v>
      </c>
      <c r="M129" s="110" t="s">
        <v>81</v>
      </c>
      <c r="N129" s="111">
        <v>100</v>
      </c>
    </row>
    <row r="130" spans="1:14" s="105" customFormat="1" x14ac:dyDescent="0.25">
      <c r="A130" s="289"/>
      <c r="B130" s="290"/>
      <c r="C130" s="356" t="s">
        <v>130</v>
      </c>
      <c r="D130" s="356"/>
      <c r="E130" s="114">
        <f>SUM(E127:E129)</f>
        <v>380</v>
      </c>
      <c r="F130" s="356" t="s">
        <v>130</v>
      </c>
      <c r="G130" s="356"/>
      <c r="H130" s="114">
        <f>SUM(H127:H129)</f>
        <v>375</v>
      </c>
      <c r="I130" s="356" t="s">
        <v>130</v>
      </c>
      <c r="J130" s="356"/>
      <c r="K130" s="114">
        <f>SUM(K127:K129)</f>
        <v>375</v>
      </c>
      <c r="L130" s="356" t="s">
        <v>130</v>
      </c>
      <c r="M130" s="356"/>
      <c r="N130" s="114">
        <f>SUM(N127:N129)</f>
        <v>380</v>
      </c>
    </row>
    <row r="131" spans="1:14" s="105" customFormat="1" x14ac:dyDescent="0.25">
      <c r="A131" s="289"/>
      <c r="B131" s="290"/>
      <c r="C131" s="356" t="s">
        <v>606</v>
      </c>
      <c r="D131" s="356"/>
      <c r="E131" s="115">
        <f>E130+E126+E117</f>
        <v>1910</v>
      </c>
      <c r="F131" s="356" t="s">
        <v>606</v>
      </c>
      <c r="G131" s="356"/>
      <c r="H131" s="115">
        <f>H130+H126+H117</f>
        <v>1900</v>
      </c>
      <c r="I131" s="356" t="s">
        <v>606</v>
      </c>
      <c r="J131" s="356"/>
      <c r="K131" s="115">
        <f>K130+K126+K117</f>
        <v>1870</v>
      </c>
      <c r="L131" s="356" t="s">
        <v>606</v>
      </c>
      <c r="M131" s="356"/>
      <c r="N131" s="115">
        <f>N130+N126+N117</f>
        <v>1910</v>
      </c>
    </row>
    <row r="132" spans="1:14" s="74" customFormat="1" x14ac:dyDescent="0.3">
      <c r="A132" s="287" t="s">
        <v>445</v>
      </c>
      <c r="B132" s="288">
        <v>10</v>
      </c>
      <c r="C132" s="109" t="s">
        <v>320</v>
      </c>
      <c r="D132" s="110" t="s">
        <v>79</v>
      </c>
      <c r="E132" s="111">
        <v>10</v>
      </c>
      <c r="F132" s="109" t="s">
        <v>320</v>
      </c>
      <c r="G132" s="110" t="s">
        <v>79</v>
      </c>
      <c r="H132" s="111">
        <v>10</v>
      </c>
      <c r="I132" s="109" t="s">
        <v>320</v>
      </c>
      <c r="J132" s="110" t="s">
        <v>79</v>
      </c>
      <c r="K132" s="111">
        <v>10</v>
      </c>
      <c r="L132" s="109" t="s">
        <v>320</v>
      </c>
      <c r="M132" s="110" t="s">
        <v>79</v>
      </c>
      <c r="N132" s="111">
        <v>10</v>
      </c>
    </row>
    <row r="133" spans="1:14" s="74" customFormat="1" ht="33" x14ac:dyDescent="0.3">
      <c r="A133" s="287" t="s">
        <v>484</v>
      </c>
      <c r="B133" s="288">
        <v>150</v>
      </c>
      <c r="C133" s="113" t="s">
        <v>485</v>
      </c>
      <c r="D133" s="110" t="s">
        <v>283</v>
      </c>
      <c r="E133" s="111">
        <v>180</v>
      </c>
      <c r="F133" s="109" t="s">
        <v>487</v>
      </c>
      <c r="G133" s="110" t="s">
        <v>302</v>
      </c>
      <c r="H133" s="111">
        <v>180</v>
      </c>
      <c r="I133" s="109" t="s">
        <v>486</v>
      </c>
      <c r="J133" s="110" t="s">
        <v>312</v>
      </c>
      <c r="K133" s="111">
        <v>230</v>
      </c>
      <c r="L133" s="113" t="s">
        <v>485</v>
      </c>
      <c r="M133" s="110" t="s">
        <v>283</v>
      </c>
      <c r="N133" s="111">
        <v>180</v>
      </c>
    </row>
    <row r="134" spans="1:14" s="74" customFormat="1" ht="49.5" x14ac:dyDescent="0.3">
      <c r="A134" s="287" t="s">
        <v>451</v>
      </c>
      <c r="B134" s="288">
        <v>180</v>
      </c>
      <c r="C134" s="109" t="s">
        <v>607</v>
      </c>
      <c r="D134" s="110" t="s">
        <v>46</v>
      </c>
      <c r="E134" s="111">
        <v>200</v>
      </c>
      <c r="F134" s="109" t="s">
        <v>513</v>
      </c>
      <c r="G134" s="110" t="s">
        <v>581</v>
      </c>
      <c r="H134" s="111">
        <v>200</v>
      </c>
      <c r="I134" s="109" t="s">
        <v>607</v>
      </c>
      <c r="J134" s="110" t="s">
        <v>46</v>
      </c>
      <c r="K134" s="111">
        <v>200</v>
      </c>
      <c r="L134" s="109" t="s">
        <v>607</v>
      </c>
      <c r="M134" s="110" t="s">
        <v>46</v>
      </c>
      <c r="N134" s="111">
        <v>200</v>
      </c>
    </row>
    <row r="135" spans="1:14" s="74" customFormat="1" x14ac:dyDescent="0.3">
      <c r="A135" s="287" t="s">
        <v>183</v>
      </c>
      <c r="B135" s="288">
        <v>50</v>
      </c>
      <c r="C135" s="113"/>
      <c r="D135" s="110" t="s">
        <v>55</v>
      </c>
      <c r="E135" s="111">
        <v>50</v>
      </c>
      <c r="F135" s="113"/>
      <c r="G135" s="110" t="s">
        <v>254</v>
      </c>
      <c r="H135" s="111">
        <v>50</v>
      </c>
      <c r="I135" s="113"/>
      <c r="J135" s="110" t="s">
        <v>313</v>
      </c>
      <c r="K135" s="111">
        <v>50</v>
      </c>
      <c r="L135" s="113"/>
      <c r="M135" s="110" t="s">
        <v>55</v>
      </c>
      <c r="N135" s="111">
        <v>50</v>
      </c>
    </row>
    <row r="136" spans="1:14" s="74" customFormat="1" x14ac:dyDescent="0.3">
      <c r="A136" s="287" t="s">
        <v>456</v>
      </c>
      <c r="B136" s="288">
        <v>100</v>
      </c>
      <c r="C136" s="113" t="s">
        <v>325</v>
      </c>
      <c r="D136" s="110" t="s">
        <v>81</v>
      </c>
      <c r="E136" s="111">
        <v>100</v>
      </c>
      <c r="F136" s="113" t="s">
        <v>325</v>
      </c>
      <c r="G136" s="110" t="s">
        <v>245</v>
      </c>
      <c r="H136" s="111">
        <v>100</v>
      </c>
      <c r="I136" s="113" t="s">
        <v>325</v>
      </c>
      <c r="J136" s="110" t="s">
        <v>90</v>
      </c>
      <c r="K136" s="111">
        <v>100</v>
      </c>
      <c r="L136" s="113" t="s">
        <v>325</v>
      </c>
      <c r="M136" s="110" t="s">
        <v>81</v>
      </c>
      <c r="N136" s="111">
        <v>100</v>
      </c>
    </row>
    <row r="137" spans="1:14" s="105" customFormat="1" x14ac:dyDescent="0.25">
      <c r="A137" s="289"/>
      <c r="B137" s="290"/>
      <c r="C137" s="356" t="s">
        <v>82</v>
      </c>
      <c r="D137" s="356"/>
      <c r="E137" s="114">
        <f>SUM(E132:E136)</f>
        <v>540</v>
      </c>
      <c r="F137" s="356" t="s">
        <v>82</v>
      </c>
      <c r="G137" s="356"/>
      <c r="H137" s="114">
        <f>SUM(H132:H136)</f>
        <v>540</v>
      </c>
      <c r="I137" s="356" t="s">
        <v>82</v>
      </c>
      <c r="J137" s="356"/>
      <c r="K137" s="114">
        <f>SUM(K132:K136)</f>
        <v>590</v>
      </c>
      <c r="L137" s="356" t="s">
        <v>82</v>
      </c>
      <c r="M137" s="356"/>
      <c r="N137" s="114">
        <f>SUM(N132:N136)</f>
        <v>540</v>
      </c>
    </row>
    <row r="138" spans="1:14" s="74" customFormat="1" ht="49.5" x14ac:dyDescent="0.3">
      <c r="A138" s="287" t="s">
        <v>457</v>
      </c>
      <c r="B138" s="288">
        <v>60</v>
      </c>
      <c r="C138" s="109" t="s">
        <v>608</v>
      </c>
      <c r="D138" s="110" t="s">
        <v>310</v>
      </c>
      <c r="E138" s="111">
        <v>60</v>
      </c>
      <c r="F138" s="109" t="s">
        <v>490</v>
      </c>
      <c r="G138" s="110" t="s">
        <v>257</v>
      </c>
      <c r="H138" s="111">
        <v>60</v>
      </c>
      <c r="I138" s="109" t="s">
        <v>609</v>
      </c>
      <c r="J138" s="110" t="s">
        <v>298</v>
      </c>
      <c r="K138" s="111">
        <v>60</v>
      </c>
      <c r="L138" s="109" t="s">
        <v>420</v>
      </c>
      <c r="M138" s="110" t="s">
        <v>421</v>
      </c>
      <c r="N138" s="111">
        <v>60</v>
      </c>
    </row>
    <row r="139" spans="1:14" s="74" customFormat="1" ht="33" x14ac:dyDescent="0.3">
      <c r="A139" s="287" t="s">
        <v>460</v>
      </c>
      <c r="B139" s="288">
        <v>200</v>
      </c>
      <c r="C139" s="113" t="s">
        <v>610</v>
      </c>
      <c r="D139" s="110" t="s">
        <v>217</v>
      </c>
      <c r="E139" s="111">
        <v>220</v>
      </c>
      <c r="F139" s="113" t="s">
        <v>533</v>
      </c>
      <c r="G139" s="110" t="s">
        <v>534</v>
      </c>
      <c r="H139" s="111">
        <v>200</v>
      </c>
      <c r="I139" s="113" t="s">
        <v>583</v>
      </c>
      <c r="J139" s="110" t="s">
        <v>389</v>
      </c>
      <c r="K139" s="111">
        <v>200</v>
      </c>
      <c r="L139" s="113" t="s">
        <v>610</v>
      </c>
      <c r="M139" s="110" t="s">
        <v>217</v>
      </c>
      <c r="N139" s="111">
        <v>220</v>
      </c>
    </row>
    <row r="140" spans="1:14" s="74" customFormat="1" ht="33" x14ac:dyDescent="0.3">
      <c r="A140" s="287" t="s">
        <v>611</v>
      </c>
      <c r="B140" s="288">
        <v>240</v>
      </c>
      <c r="C140" s="113" t="s">
        <v>612</v>
      </c>
      <c r="D140" s="110" t="s">
        <v>203</v>
      </c>
      <c r="E140" s="111">
        <v>240</v>
      </c>
      <c r="F140" s="113" t="s">
        <v>612</v>
      </c>
      <c r="G140" s="110" t="s">
        <v>203</v>
      </c>
      <c r="H140" s="111">
        <v>240</v>
      </c>
      <c r="I140" s="113" t="s">
        <v>612</v>
      </c>
      <c r="J140" s="110" t="s">
        <v>203</v>
      </c>
      <c r="K140" s="111">
        <v>240</v>
      </c>
      <c r="L140" s="113" t="s">
        <v>612</v>
      </c>
      <c r="M140" s="110" t="s">
        <v>203</v>
      </c>
      <c r="N140" s="111">
        <v>240</v>
      </c>
    </row>
    <row r="141" spans="1:14" s="74" customFormat="1" ht="66" x14ac:dyDescent="0.3">
      <c r="A141" s="287" t="s">
        <v>475</v>
      </c>
      <c r="B141" s="288">
        <v>180</v>
      </c>
      <c r="C141" s="122" t="s">
        <v>478</v>
      </c>
      <c r="D141" s="110" t="s">
        <v>104</v>
      </c>
      <c r="E141" s="111">
        <v>200</v>
      </c>
      <c r="F141" s="122" t="s">
        <v>476</v>
      </c>
      <c r="G141" s="110" t="s">
        <v>84</v>
      </c>
      <c r="H141" s="111">
        <v>200</v>
      </c>
      <c r="I141" s="122" t="s">
        <v>613</v>
      </c>
      <c r="J141" s="110" t="s">
        <v>614</v>
      </c>
      <c r="K141" s="111">
        <v>200</v>
      </c>
      <c r="L141" s="122" t="s">
        <v>478</v>
      </c>
      <c r="M141" s="110" t="s">
        <v>104</v>
      </c>
      <c r="N141" s="111">
        <v>200</v>
      </c>
    </row>
    <row r="142" spans="1:14" s="74" customFormat="1" ht="49.5" x14ac:dyDescent="0.3">
      <c r="A142" s="287" t="s">
        <v>455</v>
      </c>
      <c r="B142" s="288">
        <v>20</v>
      </c>
      <c r="C142" s="113"/>
      <c r="D142" s="110" t="s">
        <v>244</v>
      </c>
      <c r="E142" s="111">
        <v>20</v>
      </c>
      <c r="F142" s="113"/>
      <c r="G142" s="110" t="s">
        <v>244</v>
      </c>
      <c r="H142" s="111">
        <v>20</v>
      </c>
      <c r="I142" s="113"/>
      <c r="J142" s="110" t="s">
        <v>244</v>
      </c>
      <c r="K142" s="111">
        <v>20</v>
      </c>
      <c r="L142" s="113"/>
      <c r="M142" s="110" t="s">
        <v>244</v>
      </c>
      <c r="N142" s="111">
        <v>20</v>
      </c>
    </row>
    <row r="143" spans="1:14" s="74" customFormat="1" ht="33" x14ac:dyDescent="0.3">
      <c r="A143" s="287" t="s">
        <v>479</v>
      </c>
      <c r="B143" s="288">
        <v>40</v>
      </c>
      <c r="C143" s="113"/>
      <c r="D143" s="110" t="s">
        <v>250</v>
      </c>
      <c r="E143" s="111">
        <v>50</v>
      </c>
      <c r="F143" s="113"/>
      <c r="G143" s="110" t="s">
        <v>250</v>
      </c>
      <c r="H143" s="111">
        <v>50</v>
      </c>
      <c r="I143" s="113"/>
      <c r="J143" s="110" t="s">
        <v>250</v>
      </c>
      <c r="K143" s="111">
        <v>50</v>
      </c>
      <c r="L143" s="113"/>
      <c r="M143" s="110" t="s">
        <v>250</v>
      </c>
      <c r="N143" s="111">
        <v>50</v>
      </c>
    </row>
    <row r="144" spans="1:14" s="74" customFormat="1" x14ac:dyDescent="0.3">
      <c r="A144" s="287" t="s">
        <v>456</v>
      </c>
      <c r="B144" s="288">
        <v>100</v>
      </c>
      <c r="C144" s="109" t="s">
        <v>325</v>
      </c>
      <c r="D144" s="110" t="s">
        <v>90</v>
      </c>
      <c r="E144" s="111">
        <v>100</v>
      </c>
      <c r="F144" s="109" t="s">
        <v>325</v>
      </c>
      <c r="G144" s="110" t="s">
        <v>81</v>
      </c>
      <c r="H144" s="111">
        <v>100</v>
      </c>
      <c r="I144" s="109" t="s">
        <v>325</v>
      </c>
      <c r="J144" s="110" t="s">
        <v>103</v>
      </c>
      <c r="K144" s="111">
        <v>100</v>
      </c>
      <c r="L144" s="109" t="s">
        <v>325</v>
      </c>
      <c r="M144" s="110" t="s">
        <v>90</v>
      </c>
      <c r="N144" s="111">
        <v>100</v>
      </c>
    </row>
    <row r="145" spans="1:14" s="105" customFormat="1" x14ac:dyDescent="0.25">
      <c r="A145" s="289"/>
      <c r="B145" s="290"/>
      <c r="C145" s="356" t="s">
        <v>86</v>
      </c>
      <c r="D145" s="356"/>
      <c r="E145" s="114">
        <f>SUM(E138:E144)</f>
        <v>890</v>
      </c>
      <c r="F145" s="356" t="s">
        <v>86</v>
      </c>
      <c r="G145" s="356"/>
      <c r="H145" s="114">
        <f>SUM(H138:H144)</f>
        <v>870</v>
      </c>
      <c r="I145" s="356" t="s">
        <v>86</v>
      </c>
      <c r="J145" s="356"/>
      <c r="K145" s="114">
        <f>SUM(K138:K144)</f>
        <v>870</v>
      </c>
      <c r="L145" s="356" t="s">
        <v>86</v>
      </c>
      <c r="M145" s="356"/>
      <c r="N145" s="114">
        <f>SUM(N138:N144)</f>
        <v>890</v>
      </c>
    </row>
    <row r="146" spans="1:14" s="74" customFormat="1" x14ac:dyDescent="0.3">
      <c r="A146" s="287" t="s">
        <v>183</v>
      </c>
      <c r="B146" s="288">
        <v>50</v>
      </c>
      <c r="C146" s="113" t="s">
        <v>330</v>
      </c>
      <c r="D146" s="110" t="s">
        <v>287</v>
      </c>
      <c r="E146" s="111">
        <v>100</v>
      </c>
      <c r="F146" s="113" t="s">
        <v>615</v>
      </c>
      <c r="G146" s="110" t="s">
        <v>616</v>
      </c>
      <c r="H146" s="111">
        <v>100</v>
      </c>
      <c r="I146" s="113" t="s">
        <v>330</v>
      </c>
      <c r="J146" s="110" t="s">
        <v>252</v>
      </c>
      <c r="K146" s="111">
        <v>100</v>
      </c>
      <c r="L146" s="113" t="s">
        <v>330</v>
      </c>
      <c r="M146" s="110" t="s">
        <v>287</v>
      </c>
      <c r="N146" s="111">
        <v>100</v>
      </c>
    </row>
    <row r="147" spans="1:14" s="74" customFormat="1" ht="33" x14ac:dyDescent="0.3">
      <c r="A147" s="287" t="s">
        <v>482</v>
      </c>
      <c r="B147" s="288">
        <v>180</v>
      </c>
      <c r="C147" s="123"/>
      <c r="D147" s="110" t="s">
        <v>288</v>
      </c>
      <c r="E147" s="111">
        <v>200</v>
      </c>
      <c r="F147" s="123"/>
      <c r="G147" s="110" t="s">
        <v>278</v>
      </c>
      <c r="H147" s="111">
        <v>200</v>
      </c>
      <c r="I147" s="123"/>
      <c r="J147" s="110" t="s">
        <v>617</v>
      </c>
      <c r="K147" s="111">
        <v>200</v>
      </c>
      <c r="L147" s="123"/>
      <c r="M147" s="110" t="s">
        <v>288</v>
      </c>
      <c r="N147" s="111">
        <v>200</v>
      </c>
    </row>
    <row r="148" spans="1:14" s="74" customFormat="1" x14ac:dyDescent="0.3">
      <c r="A148" s="287" t="s">
        <v>456</v>
      </c>
      <c r="B148" s="288">
        <v>100</v>
      </c>
      <c r="C148" s="113" t="s">
        <v>325</v>
      </c>
      <c r="D148" s="110" t="s">
        <v>245</v>
      </c>
      <c r="E148" s="111">
        <v>100</v>
      </c>
      <c r="F148" s="113" t="s">
        <v>325</v>
      </c>
      <c r="G148" s="110" t="s">
        <v>90</v>
      </c>
      <c r="H148" s="111">
        <v>100</v>
      </c>
      <c r="I148" s="113" t="s">
        <v>325</v>
      </c>
      <c r="J148" s="110" t="s">
        <v>81</v>
      </c>
      <c r="K148" s="111">
        <v>100</v>
      </c>
      <c r="L148" s="113" t="s">
        <v>325</v>
      </c>
      <c r="M148" s="110" t="s">
        <v>245</v>
      </c>
      <c r="N148" s="111">
        <v>100</v>
      </c>
    </row>
    <row r="149" spans="1:14" s="105" customFormat="1" x14ac:dyDescent="0.25">
      <c r="A149" s="289"/>
      <c r="B149" s="290"/>
      <c r="C149" s="356" t="s">
        <v>130</v>
      </c>
      <c r="D149" s="356"/>
      <c r="E149" s="114">
        <f>SUM(E146:E148)</f>
        <v>400</v>
      </c>
      <c r="F149" s="356" t="s">
        <v>130</v>
      </c>
      <c r="G149" s="356"/>
      <c r="H149" s="114">
        <f>SUM(H146:H148)</f>
        <v>400</v>
      </c>
      <c r="I149" s="356" t="s">
        <v>130</v>
      </c>
      <c r="J149" s="356"/>
      <c r="K149" s="114">
        <f>SUM(K146:K148)</f>
        <v>400</v>
      </c>
      <c r="L149" s="356" t="s">
        <v>130</v>
      </c>
      <c r="M149" s="356"/>
      <c r="N149" s="114">
        <f>SUM(N146:N148)</f>
        <v>400</v>
      </c>
    </row>
    <row r="150" spans="1:14" s="105" customFormat="1" x14ac:dyDescent="0.25">
      <c r="A150" s="289"/>
      <c r="B150" s="290"/>
      <c r="C150" s="356" t="s">
        <v>618</v>
      </c>
      <c r="D150" s="356"/>
      <c r="E150" s="115">
        <f>E137+E145+E149</f>
        <v>1830</v>
      </c>
      <c r="F150" s="356" t="s">
        <v>618</v>
      </c>
      <c r="G150" s="356"/>
      <c r="H150" s="115">
        <f>H137+H145+H149</f>
        <v>1810</v>
      </c>
      <c r="I150" s="356" t="s">
        <v>618</v>
      </c>
      <c r="J150" s="356"/>
      <c r="K150" s="115">
        <f>K137+K145+K149</f>
        <v>1860</v>
      </c>
      <c r="L150" s="356" t="s">
        <v>618</v>
      </c>
      <c r="M150" s="356"/>
      <c r="N150" s="115">
        <f>N137+N145+N149</f>
        <v>1830</v>
      </c>
    </row>
    <row r="151" spans="1:14" s="112" customFormat="1" x14ac:dyDescent="0.25">
      <c r="A151" s="287" t="s">
        <v>445</v>
      </c>
      <c r="B151" s="288">
        <v>10</v>
      </c>
      <c r="C151" s="109" t="s">
        <v>320</v>
      </c>
      <c r="D151" s="110" t="s">
        <v>79</v>
      </c>
      <c r="E151" s="111">
        <v>10</v>
      </c>
      <c r="F151" s="109" t="s">
        <v>320</v>
      </c>
      <c r="G151" s="110" t="s">
        <v>79</v>
      </c>
      <c r="H151" s="111">
        <v>10</v>
      </c>
      <c r="I151" s="109" t="s">
        <v>320</v>
      </c>
      <c r="J151" s="110" t="s">
        <v>79</v>
      </c>
      <c r="K151" s="111">
        <v>10</v>
      </c>
      <c r="L151" s="109" t="s">
        <v>320</v>
      </c>
      <c r="M151" s="110" t="s">
        <v>79</v>
      </c>
      <c r="N151" s="111">
        <v>10</v>
      </c>
    </row>
    <row r="152" spans="1:14" s="112" customFormat="1" ht="49.5" x14ac:dyDescent="0.25">
      <c r="A152" s="287" t="s">
        <v>619</v>
      </c>
      <c r="B152" s="288">
        <v>90</v>
      </c>
      <c r="C152" s="109" t="s">
        <v>599</v>
      </c>
      <c r="D152" s="110" t="s">
        <v>289</v>
      </c>
      <c r="E152" s="111">
        <v>120</v>
      </c>
      <c r="F152" s="109" t="s">
        <v>620</v>
      </c>
      <c r="G152" s="110" t="s">
        <v>621</v>
      </c>
      <c r="H152" s="111">
        <v>90</v>
      </c>
      <c r="I152" s="109" t="s">
        <v>622</v>
      </c>
      <c r="J152" s="110" t="s">
        <v>623</v>
      </c>
      <c r="K152" s="111">
        <v>120</v>
      </c>
      <c r="L152" s="109" t="s">
        <v>599</v>
      </c>
      <c r="M152" s="110" t="s">
        <v>289</v>
      </c>
      <c r="N152" s="111">
        <v>120</v>
      </c>
    </row>
    <row r="153" spans="1:14" s="74" customFormat="1" ht="33" x14ac:dyDescent="0.3">
      <c r="A153" s="287" t="s">
        <v>470</v>
      </c>
      <c r="B153" s="288">
        <v>150</v>
      </c>
      <c r="C153" s="109" t="s">
        <v>471</v>
      </c>
      <c r="D153" s="110" t="s">
        <v>83</v>
      </c>
      <c r="E153" s="111">
        <v>150</v>
      </c>
      <c r="F153" s="109" t="s">
        <v>472</v>
      </c>
      <c r="G153" s="110" t="s">
        <v>285</v>
      </c>
      <c r="H153" s="111">
        <v>150</v>
      </c>
      <c r="I153" s="109" t="s">
        <v>471</v>
      </c>
      <c r="J153" s="110" t="s">
        <v>563</v>
      </c>
      <c r="K153" s="111">
        <v>150</v>
      </c>
      <c r="L153" s="109" t="s">
        <v>471</v>
      </c>
      <c r="M153" s="110" t="s">
        <v>83</v>
      </c>
      <c r="N153" s="111">
        <v>150</v>
      </c>
    </row>
    <row r="154" spans="1:14" s="74" customFormat="1" ht="49.5" x14ac:dyDescent="0.3">
      <c r="A154" s="287" t="s">
        <v>451</v>
      </c>
      <c r="B154" s="288">
        <v>180</v>
      </c>
      <c r="C154" s="113" t="s">
        <v>453</v>
      </c>
      <c r="D154" s="110" t="s">
        <v>95</v>
      </c>
      <c r="E154" s="111">
        <v>200</v>
      </c>
      <c r="F154" s="113" t="s">
        <v>580</v>
      </c>
      <c r="G154" s="110" t="s">
        <v>15</v>
      </c>
      <c r="H154" s="111">
        <v>200</v>
      </c>
      <c r="I154" s="113" t="s">
        <v>453</v>
      </c>
      <c r="J154" s="110" t="s">
        <v>95</v>
      </c>
      <c r="K154" s="111">
        <v>200</v>
      </c>
      <c r="L154" s="113" t="s">
        <v>453</v>
      </c>
      <c r="M154" s="110" t="s">
        <v>95</v>
      </c>
      <c r="N154" s="111">
        <v>200</v>
      </c>
    </row>
    <row r="155" spans="1:14" s="74" customFormat="1" ht="49.5" x14ac:dyDescent="0.3">
      <c r="A155" s="287" t="s">
        <v>455</v>
      </c>
      <c r="B155" s="288">
        <v>40</v>
      </c>
      <c r="C155" s="113"/>
      <c r="D155" s="110" t="s">
        <v>244</v>
      </c>
      <c r="E155" s="111">
        <v>40</v>
      </c>
      <c r="F155" s="113"/>
      <c r="G155" s="110" t="s">
        <v>244</v>
      </c>
      <c r="H155" s="111">
        <v>40</v>
      </c>
      <c r="I155" s="113"/>
      <c r="J155" s="110" t="s">
        <v>244</v>
      </c>
      <c r="K155" s="111">
        <v>40</v>
      </c>
      <c r="L155" s="113"/>
      <c r="M155" s="110" t="s">
        <v>244</v>
      </c>
      <c r="N155" s="111">
        <v>40</v>
      </c>
    </row>
    <row r="156" spans="1:14" s="74" customFormat="1" x14ac:dyDescent="0.3">
      <c r="A156" s="287" t="s">
        <v>456</v>
      </c>
      <c r="B156" s="288">
        <v>100</v>
      </c>
      <c r="C156" s="109" t="s">
        <v>325</v>
      </c>
      <c r="D156" s="110" t="s">
        <v>90</v>
      </c>
      <c r="E156" s="111">
        <v>100</v>
      </c>
      <c r="F156" s="109" t="s">
        <v>325</v>
      </c>
      <c r="G156" s="110" t="s">
        <v>103</v>
      </c>
      <c r="H156" s="111">
        <v>100</v>
      </c>
      <c r="I156" s="109" t="s">
        <v>325</v>
      </c>
      <c r="J156" s="110" t="s">
        <v>81</v>
      </c>
      <c r="K156" s="111">
        <v>100</v>
      </c>
      <c r="L156" s="109" t="s">
        <v>325</v>
      </c>
      <c r="M156" s="110" t="s">
        <v>90</v>
      </c>
      <c r="N156" s="111">
        <v>100</v>
      </c>
    </row>
    <row r="157" spans="1:14" s="105" customFormat="1" x14ac:dyDescent="0.25">
      <c r="A157" s="289"/>
      <c r="B157" s="290"/>
      <c r="C157" s="356" t="s">
        <v>82</v>
      </c>
      <c r="D157" s="356"/>
      <c r="E157" s="114">
        <f>SUM(E151:E156)</f>
        <v>620</v>
      </c>
      <c r="F157" s="356" t="s">
        <v>82</v>
      </c>
      <c r="G157" s="356"/>
      <c r="H157" s="114">
        <f>SUM(H151:H156)</f>
        <v>590</v>
      </c>
      <c r="I157" s="356" t="s">
        <v>82</v>
      </c>
      <c r="J157" s="356"/>
      <c r="K157" s="114">
        <f>SUM(K151:K156)</f>
        <v>620</v>
      </c>
      <c r="L157" s="356" t="s">
        <v>82</v>
      </c>
      <c r="M157" s="356"/>
      <c r="N157" s="114">
        <f>SUM(N151:N156)</f>
        <v>620</v>
      </c>
    </row>
    <row r="158" spans="1:14" s="74" customFormat="1" ht="49.5" x14ac:dyDescent="0.3">
      <c r="A158" s="287" t="s">
        <v>457</v>
      </c>
      <c r="B158" s="288">
        <v>60</v>
      </c>
      <c r="C158" s="109" t="s">
        <v>490</v>
      </c>
      <c r="D158" s="110" t="s">
        <v>257</v>
      </c>
      <c r="E158" s="111">
        <v>60</v>
      </c>
      <c r="F158" s="109" t="s">
        <v>549</v>
      </c>
      <c r="G158" s="110" t="s">
        <v>275</v>
      </c>
      <c r="H158" s="111">
        <v>60</v>
      </c>
      <c r="I158" s="109" t="s">
        <v>624</v>
      </c>
      <c r="J158" s="110" t="s">
        <v>293</v>
      </c>
      <c r="K158" s="111">
        <v>60</v>
      </c>
      <c r="L158" s="109" t="s">
        <v>422</v>
      </c>
      <c r="M158" s="110" t="s">
        <v>625</v>
      </c>
      <c r="N158" s="111">
        <v>60</v>
      </c>
    </row>
    <row r="159" spans="1:14" s="74" customFormat="1" ht="66" x14ac:dyDescent="0.3">
      <c r="A159" s="287" t="s">
        <v>496</v>
      </c>
      <c r="B159" s="288">
        <v>200</v>
      </c>
      <c r="C159" s="109" t="s">
        <v>593</v>
      </c>
      <c r="D159" s="110" t="s">
        <v>218</v>
      </c>
      <c r="E159" s="111">
        <v>200</v>
      </c>
      <c r="F159" s="109" t="s">
        <v>626</v>
      </c>
      <c r="G159" s="110" t="s">
        <v>627</v>
      </c>
      <c r="H159" s="111">
        <v>200</v>
      </c>
      <c r="I159" s="109" t="s">
        <v>497</v>
      </c>
      <c r="J159" s="110" t="s">
        <v>628</v>
      </c>
      <c r="K159" s="111">
        <v>200</v>
      </c>
      <c r="L159" s="109" t="s">
        <v>593</v>
      </c>
      <c r="M159" s="110" t="s">
        <v>218</v>
      </c>
      <c r="N159" s="111">
        <v>200</v>
      </c>
    </row>
    <row r="160" spans="1:14" s="74" customFormat="1" ht="49.5" x14ac:dyDescent="0.3">
      <c r="A160" s="287" t="s">
        <v>629</v>
      </c>
      <c r="B160" s="288">
        <v>90</v>
      </c>
      <c r="C160" s="109" t="s">
        <v>630</v>
      </c>
      <c r="D160" s="110" t="s">
        <v>291</v>
      </c>
      <c r="E160" s="111">
        <v>90</v>
      </c>
      <c r="F160" s="109" t="s">
        <v>631</v>
      </c>
      <c r="G160" s="110" t="s">
        <v>632</v>
      </c>
      <c r="H160" s="111">
        <v>90</v>
      </c>
      <c r="I160" s="109" t="s">
        <v>633</v>
      </c>
      <c r="J160" s="110" t="s">
        <v>634</v>
      </c>
      <c r="K160" s="111">
        <v>90</v>
      </c>
      <c r="L160" s="109" t="s">
        <v>630</v>
      </c>
      <c r="M160" s="110" t="s">
        <v>291</v>
      </c>
      <c r="N160" s="111">
        <v>90</v>
      </c>
    </row>
    <row r="161" spans="1:14" s="74" customFormat="1" ht="49.5" x14ac:dyDescent="0.3">
      <c r="A161" s="287" t="s">
        <v>522</v>
      </c>
      <c r="B161" s="288">
        <v>150</v>
      </c>
      <c r="C161" s="116" t="s">
        <v>525</v>
      </c>
      <c r="D161" s="110" t="s">
        <v>292</v>
      </c>
      <c r="E161" s="111">
        <v>150</v>
      </c>
      <c r="F161" s="113" t="s">
        <v>523</v>
      </c>
      <c r="G161" s="110" t="s">
        <v>263</v>
      </c>
      <c r="H161" s="111">
        <v>150</v>
      </c>
      <c r="I161" s="109" t="s">
        <v>524</v>
      </c>
      <c r="J161" s="110" t="s">
        <v>297</v>
      </c>
      <c r="K161" s="111">
        <v>150</v>
      </c>
      <c r="L161" s="116" t="s">
        <v>525</v>
      </c>
      <c r="M161" s="110" t="s">
        <v>292</v>
      </c>
      <c r="N161" s="111">
        <v>150</v>
      </c>
    </row>
    <row r="162" spans="1:14" s="74" customFormat="1" ht="66" x14ac:dyDescent="0.3">
      <c r="A162" s="287" t="s">
        <v>475</v>
      </c>
      <c r="B162" s="288">
        <v>180</v>
      </c>
      <c r="C162" s="109" t="s">
        <v>476</v>
      </c>
      <c r="D162" s="110" t="s">
        <v>84</v>
      </c>
      <c r="E162" s="111">
        <v>200</v>
      </c>
      <c r="F162" s="109" t="s">
        <v>477</v>
      </c>
      <c r="G162" s="110" t="s">
        <v>105</v>
      </c>
      <c r="H162" s="111">
        <v>200</v>
      </c>
      <c r="I162" s="109" t="s">
        <v>566</v>
      </c>
      <c r="J162" s="110" t="s">
        <v>102</v>
      </c>
      <c r="K162" s="111">
        <v>200</v>
      </c>
      <c r="L162" s="109" t="s">
        <v>476</v>
      </c>
      <c r="M162" s="110" t="s">
        <v>84</v>
      </c>
      <c r="N162" s="111">
        <v>200</v>
      </c>
    </row>
    <row r="163" spans="1:14" s="74" customFormat="1" ht="49.5" x14ac:dyDescent="0.3">
      <c r="A163" s="287" t="s">
        <v>455</v>
      </c>
      <c r="B163" s="288">
        <v>20</v>
      </c>
      <c r="C163" s="113"/>
      <c r="D163" s="110" t="s">
        <v>244</v>
      </c>
      <c r="E163" s="111">
        <v>20</v>
      </c>
      <c r="F163" s="113"/>
      <c r="G163" s="110" t="s">
        <v>244</v>
      </c>
      <c r="H163" s="111">
        <v>20</v>
      </c>
      <c r="I163" s="113"/>
      <c r="J163" s="110" t="s">
        <v>244</v>
      </c>
      <c r="K163" s="111">
        <v>20</v>
      </c>
      <c r="L163" s="113"/>
      <c r="M163" s="110" t="s">
        <v>244</v>
      </c>
      <c r="N163" s="111">
        <v>20</v>
      </c>
    </row>
    <row r="164" spans="1:14" s="74" customFormat="1" ht="33" x14ac:dyDescent="0.3">
      <c r="A164" s="287" t="s">
        <v>479</v>
      </c>
      <c r="B164" s="288">
        <v>40</v>
      </c>
      <c r="C164" s="113"/>
      <c r="D164" s="110" t="s">
        <v>250</v>
      </c>
      <c r="E164" s="111">
        <v>50</v>
      </c>
      <c r="F164" s="113"/>
      <c r="G164" s="110" t="s">
        <v>250</v>
      </c>
      <c r="H164" s="111">
        <v>50</v>
      </c>
      <c r="I164" s="113"/>
      <c r="J164" s="110" t="s">
        <v>250</v>
      </c>
      <c r="K164" s="111">
        <v>50</v>
      </c>
      <c r="L164" s="113"/>
      <c r="M164" s="110" t="s">
        <v>250</v>
      </c>
      <c r="N164" s="111">
        <v>50</v>
      </c>
    </row>
    <row r="165" spans="1:14" s="74" customFormat="1" x14ac:dyDescent="0.3">
      <c r="A165" s="287" t="s">
        <v>456</v>
      </c>
      <c r="B165" s="288">
        <v>100</v>
      </c>
      <c r="C165" s="113" t="s">
        <v>325</v>
      </c>
      <c r="D165" s="110" t="s">
        <v>81</v>
      </c>
      <c r="E165" s="111">
        <v>100</v>
      </c>
      <c r="F165" s="113" t="s">
        <v>325</v>
      </c>
      <c r="G165" s="110" t="s">
        <v>238</v>
      </c>
      <c r="H165" s="111">
        <v>100</v>
      </c>
      <c r="I165" s="113" t="s">
        <v>325</v>
      </c>
      <c r="J165" s="110" t="s">
        <v>90</v>
      </c>
      <c r="K165" s="111">
        <v>100</v>
      </c>
      <c r="L165" s="113" t="s">
        <v>325</v>
      </c>
      <c r="M165" s="110" t="s">
        <v>81</v>
      </c>
      <c r="N165" s="111">
        <v>100</v>
      </c>
    </row>
    <row r="166" spans="1:14" s="105" customFormat="1" x14ac:dyDescent="0.25">
      <c r="A166" s="289"/>
      <c r="B166" s="290"/>
      <c r="C166" s="356" t="s">
        <v>86</v>
      </c>
      <c r="D166" s="356"/>
      <c r="E166" s="114">
        <f>SUM(E158:E165)</f>
        <v>870</v>
      </c>
      <c r="F166" s="356" t="s">
        <v>86</v>
      </c>
      <c r="G166" s="356"/>
      <c r="H166" s="114">
        <f>SUM(H158:H165)</f>
        <v>870</v>
      </c>
      <c r="I166" s="356" t="s">
        <v>86</v>
      </c>
      <c r="J166" s="356"/>
      <c r="K166" s="114">
        <f>SUM(K158:K165)</f>
        <v>870</v>
      </c>
      <c r="L166" s="356" t="s">
        <v>86</v>
      </c>
      <c r="M166" s="356"/>
      <c r="N166" s="114">
        <f>SUM(N158:N165)</f>
        <v>870</v>
      </c>
    </row>
    <row r="167" spans="1:14" s="74" customFormat="1" x14ac:dyDescent="0.3">
      <c r="A167" s="287" t="s">
        <v>510</v>
      </c>
      <c r="B167" s="288">
        <v>50</v>
      </c>
      <c r="C167" s="113" t="s">
        <v>511</v>
      </c>
      <c r="D167" s="110" t="s">
        <v>261</v>
      </c>
      <c r="E167" s="111">
        <v>75</v>
      </c>
      <c r="F167" s="109" t="s">
        <v>512</v>
      </c>
      <c r="G167" s="110" t="s">
        <v>282</v>
      </c>
      <c r="H167" s="111">
        <v>80</v>
      </c>
      <c r="I167" s="113"/>
      <c r="J167" s="110" t="s">
        <v>114</v>
      </c>
      <c r="K167" s="111">
        <v>75</v>
      </c>
      <c r="L167" s="113" t="s">
        <v>511</v>
      </c>
      <c r="M167" s="110" t="s">
        <v>261</v>
      </c>
      <c r="N167" s="111">
        <v>75</v>
      </c>
    </row>
    <row r="168" spans="1:14" s="74" customFormat="1" ht="33" x14ac:dyDescent="0.3">
      <c r="A168" s="287" t="s">
        <v>508</v>
      </c>
      <c r="B168" s="288">
        <v>180</v>
      </c>
      <c r="C168" s="116"/>
      <c r="D168" s="110" t="s">
        <v>260</v>
      </c>
      <c r="E168" s="111">
        <v>200</v>
      </c>
      <c r="F168" s="116"/>
      <c r="G168" s="110" t="s">
        <v>260</v>
      </c>
      <c r="H168" s="111">
        <v>200</v>
      </c>
      <c r="I168" s="116"/>
      <c r="J168" s="110" t="s">
        <v>260</v>
      </c>
      <c r="K168" s="111">
        <v>200</v>
      </c>
      <c r="L168" s="116"/>
      <c r="M168" s="110" t="s">
        <v>260</v>
      </c>
      <c r="N168" s="111">
        <v>200</v>
      </c>
    </row>
    <row r="169" spans="1:14" s="74" customFormat="1" x14ac:dyDescent="0.3">
      <c r="A169" s="287" t="s">
        <v>456</v>
      </c>
      <c r="B169" s="288">
        <v>100</v>
      </c>
      <c r="C169" s="109" t="s">
        <v>325</v>
      </c>
      <c r="D169" s="110" t="s">
        <v>90</v>
      </c>
      <c r="E169" s="111">
        <v>100</v>
      </c>
      <c r="F169" s="109" t="s">
        <v>325</v>
      </c>
      <c r="G169" s="110" t="s">
        <v>81</v>
      </c>
      <c r="H169" s="111">
        <v>100</v>
      </c>
      <c r="I169" s="109" t="s">
        <v>325</v>
      </c>
      <c r="J169" s="110" t="s">
        <v>238</v>
      </c>
      <c r="K169" s="111">
        <v>100</v>
      </c>
      <c r="L169" s="109" t="s">
        <v>325</v>
      </c>
      <c r="M169" s="110" t="s">
        <v>90</v>
      </c>
      <c r="N169" s="111">
        <v>100</v>
      </c>
    </row>
    <row r="170" spans="1:14" s="105" customFormat="1" x14ac:dyDescent="0.25">
      <c r="A170" s="289"/>
      <c r="B170" s="290"/>
      <c r="C170" s="356" t="s">
        <v>130</v>
      </c>
      <c r="D170" s="356"/>
      <c r="E170" s="114">
        <f>SUM(E167:E169)</f>
        <v>375</v>
      </c>
      <c r="F170" s="356" t="s">
        <v>130</v>
      </c>
      <c r="G170" s="356"/>
      <c r="H170" s="114">
        <f>SUM(H167:H169)</f>
        <v>380</v>
      </c>
      <c r="I170" s="356" t="s">
        <v>130</v>
      </c>
      <c r="J170" s="356"/>
      <c r="K170" s="114">
        <f>SUM(K167:K169)</f>
        <v>375</v>
      </c>
      <c r="L170" s="356" t="s">
        <v>130</v>
      </c>
      <c r="M170" s="356"/>
      <c r="N170" s="114">
        <f>SUM(N167:N169)</f>
        <v>375</v>
      </c>
    </row>
    <row r="171" spans="1:14" s="105" customFormat="1" x14ac:dyDescent="0.25">
      <c r="A171" s="289"/>
      <c r="B171" s="290"/>
      <c r="C171" s="356" t="s">
        <v>635</v>
      </c>
      <c r="D171" s="356"/>
      <c r="E171" s="115">
        <f>E157+E166+E170</f>
        <v>1865</v>
      </c>
      <c r="F171" s="356" t="s">
        <v>635</v>
      </c>
      <c r="G171" s="356"/>
      <c r="H171" s="115">
        <f>H157+H166+H170</f>
        <v>1840</v>
      </c>
      <c r="I171" s="356" t="s">
        <v>635</v>
      </c>
      <c r="J171" s="356"/>
      <c r="K171" s="115">
        <f>K157+K166+K170</f>
        <v>1865</v>
      </c>
      <c r="L171" s="356" t="s">
        <v>635</v>
      </c>
      <c r="M171" s="356"/>
      <c r="N171" s="115">
        <f>N157+N166+N170</f>
        <v>1865</v>
      </c>
    </row>
    <row r="172" spans="1:14" s="112" customFormat="1" x14ac:dyDescent="0.25">
      <c r="A172" s="287" t="s">
        <v>445</v>
      </c>
      <c r="B172" s="288">
        <v>10</v>
      </c>
      <c r="C172" s="109" t="s">
        <v>320</v>
      </c>
      <c r="D172" s="110" t="s">
        <v>79</v>
      </c>
      <c r="E172" s="111">
        <v>10</v>
      </c>
      <c r="F172" s="109" t="s">
        <v>320</v>
      </c>
      <c r="G172" s="110" t="s">
        <v>79</v>
      </c>
      <c r="H172" s="111">
        <v>10</v>
      </c>
      <c r="I172" s="109" t="s">
        <v>320</v>
      </c>
      <c r="J172" s="110" t="s">
        <v>79</v>
      </c>
      <c r="K172" s="111">
        <v>10</v>
      </c>
      <c r="L172" s="109" t="s">
        <v>320</v>
      </c>
      <c r="M172" s="110" t="s">
        <v>79</v>
      </c>
      <c r="N172" s="111">
        <v>10</v>
      </c>
    </row>
    <row r="173" spans="1:14" s="112" customFormat="1" x14ac:dyDescent="0.25">
      <c r="A173" s="287" t="s">
        <v>445</v>
      </c>
      <c r="B173" s="288">
        <v>10</v>
      </c>
      <c r="C173" s="109" t="s">
        <v>321</v>
      </c>
      <c r="D173" s="110" t="s">
        <v>80</v>
      </c>
      <c r="E173" s="111">
        <v>15</v>
      </c>
      <c r="F173" s="109" t="s">
        <v>321</v>
      </c>
      <c r="G173" s="110" t="s">
        <v>80</v>
      </c>
      <c r="H173" s="111">
        <v>15</v>
      </c>
      <c r="I173" s="109" t="s">
        <v>321</v>
      </c>
      <c r="J173" s="110" t="s">
        <v>80</v>
      </c>
      <c r="K173" s="111">
        <v>15</v>
      </c>
      <c r="L173" s="109" t="s">
        <v>321</v>
      </c>
      <c r="M173" s="110" t="s">
        <v>80</v>
      </c>
      <c r="N173" s="111">
        <v>15</v>
      </c>
    </row>
    <row r="174" spans="1:14" s="112" customFormat="1" x14ac:dyDescent="0.25">
      <c r="A174" s="287" t="s">
        <v>178</v>
      </c>
      <c r="B174" s="288">
        <v>40</v>
      </c>
      <c r="C174" s="109" t="s">
        <v>322</v>
      </c>
      <c r="D174" s="110" t="s">
        <v>168</v>
      </c>
      <c r="E174" s="111">
        <v>40</v>
      </c>
      <c r="F174" s="109" t="s">
        <v>322</v>
      </c>
      <c r="G174" s="110" t="s">
        <v>168</v>
      </c>
      <c r="H174" s="111">
        <v>40</v>
      </c>
      <c r="I174" s="109" t="s">
        <v>636</v>
      </c>
      <c r="J174" s="110" t="s">
        <v>637</v>
      </c>
      <c r="K174" s="111">
        <v>40</v>
      </c>
      <c r="L174" s="109" t="s">
        <v>322</v>
      </c>
      <c r="M174" s="110" t="s">
        <v>168</v>
      </c>
      <c r="N174" s="111">
        <v>40</v>
      </c>
    </row>
    <row r="175" spans="1:14" s="74" customFormat="1" ht="49.5" x14ac:dyDescent="0.3">
      <c r="A175" s="287" t="s">
        <v>446</v>
      </c>
      <c r="B175" s="288">
        <v>150</v>
      </c>
      <c r="C175" s="109" t="s">
        <v>448</v>
      </c>
      <c r="D175" s="110" t="s">
        <v>196</v>
      </c>
      <c r="E175" s="111">
        <v>210</v>
      </c>
      <c r="F175" s="109" t="s">
        <v>344</v>
      </c>
      <c r="G175" s="110" t="s">
        <v>200</v>
      </c>
      <c r="H175" s="111">
        <v>200</v>
      </c>
      <c r="I175" s="109" t="s">
        <v>447</v>
      </c>
      <c r="J175" s="110" t="s">
        <v>189</v>
      </c>
      <c r="K175" s="111">
        <v>220</v>
      </c>
      <c r="L175" s="109" t="s">
        <v>448</v>
      </c>
      <c r="M175" s="110" t="s">
        <v>196</v>
      </c>
      <c r="N175" s="111">
        <v>210</v>
      </c>
    </row>
    <row r="176" spans="1:14" s="74" customFormat="1" ht="49.5" x14ac:dyDescent="0.3">
      <c r="A176" s="287" t="s">
        <v>451</v>
      </c>
      <c r="B176" s="288">
        <v>180</v>
      </c>
      <c r="C176" s="109" t="s">
        <v>452</v>
      </c>
      <c r="D176" s="110" t="s">
        <v>14</v>
      </c>
      <c r="E176" s="111">
        <v>200</v>
      </c>
      <c r="F176" s="109" t="s">
        <v>638</v>
      </c>
      <c r="G176" s="110" t="s">
        <v>639</v>
      </c>
      <c r="H176" s="111">
        <v>200</v>
      </c>
      <c r="I176" s="109" t="s">
        <v>453</v>
      </c>
      <c r="J176" s="110" t="s">
        <v>454</v>
      </c>
      <c r="K176" s="111">
        <v>200</v>
      </c>
      <c r="L176" s="109" t="s">
        <v>452</v>
      </c>
      <c r="M176" s="110" t="s">
        <v>14</v>
      </c>
      <c r="N176" s="111">
        <v>200</v>
      </c>
    </row>
    <row r="177" spans="1:14" s="74" customFormat="1" ht="49.5" x14ac:dyDescent="0.3">
      <c r="A177" s="287" t="s">
        <v>455</v>
      </c>
      <c r="B177" s="288">
        <v>30</v>
      </c>
      <c r="C177" s="113"/>
      <c r="D177" s="110" t="s">
        <v>244</v>
      </c>
      <c r="E177" s="111">
        <v>40</v>
      </c>
      <c r="F177" s="113"/>
      <c r="G177" s="110" t="s">
        <v>244</v>
      </c>
      <c r="H177" s="111">
        <v>40</v>
      </c>
      <c r="I177" s="113"/>
      <c r="J177" s="110" t="s">
        <v>244</v>
      </c>
      <c r="K177" s="111">
        <v>40</v>
      </c>
      <c r="L177" s="113"/>
      <c r="M177" s="110" t="s">
        <v>244</v>
      </c>
      <c r="N177" s="111">
        <v>40</v>
      </c>
    </row>
    <row r="178" spans="1:14" s="74" customFormat="1" x14ac:dyDescent="0.3">
      <c r="A178" s="287" t="s">
        <v>456</v>
      </c>
      <c r="B178" s="288">
        <v>100</v>
      </c>
      <c r="C178" s="109" t="s">
        <v>325</v>
      </c>
      <c r="D178" s="110" t="s">
        <v>81</v>
      </c>
      <c r="E178" s="111">
        <v>100</v>
      </c>
      <c r="F178" s="109" t="s">
        <v>325</v>
      </c>
      <c r="G178" s="110" t="s">
        <v>103</v>
      </c>
      <c r="H178" s="111">
        <v>100</v>
      </c>
      <c r="I178" s="109" t="s">
        <v>325</v>
      </c>
      <c r="J178" s="110" t="s">
        <v>251</v>
      </c>
      <c r="K178" s="111">
        <v>100</v>
      </c>
      <c r="L178" s="109" t="s">
        <v>325</v>
      </c>
      <c r="M178" s="110" t="s">
        <v>81</v>
      </c>
      <c r="N178" s="111">
        <v>100</v>
      </c>
    </row>
    <row r="179" spans="1:14" s="105" customFormat="1" x14ac:dyDescent="0.25">
      <c r="A179" s="289"/>
      <c r="B179" s="290"/>
      <c r="C179" s="356" t="s">
        <v>82</v>
      </c>
      <c r="D179" s="356"/>
      <c r="E179" s="114">
        <f>SUM(E175:E178)</f>
        <v>550</v>
      </c>
      <c r="F179" s="356" t="s">
        <v>82</v>
      </c>
      <c r="G179" s="356"/>
      <c r="H179" s="114">
        <f>SUM(H175:H178)</f>
        <v>540</v>
      </c>
      <c r="I179" s="356" t="s">
        <v>82</v>
      </c>
      <c r="J179" s="356"/>
      <c r="K179" s="114">
        <f>SUM(K175:K178)</f>
        <v>560</v>
      </c>
      <c r="L179" s="356" t="s">
        <v>82</v>
      </c>
      <c r="M179" s="356"/>
      <c r="N179" s="114">
        <f>SUM(N175:N178)</f>
        <v>550</v>
      </c>
    </row>
    <row r="180" spans="1:14" s="74" customFormat="1" ht="49.5" x14ac:dyDescent="0.3">
      <c r="A180" s="287" t="s">
        <v>457</v>
      </c>
      <c r="B180" s="288">
        <v>60</v>
      </c>
      <c r="C180" s="109" t="s">
        <v>624</v>
      </c>
      <c r="D180" s="110" t="s">
        <v>293</v>
      </c>
      <c r="E180" s="111">
        <v>60</v>
      </c>
      <c r="F180" s="109" t="s">
        <v>592</v>
      </c>
      <c r="G180" s="110" t="s">
        <v>290</v>
      </c>
      <c r="H180" s="111">
        <v>60</v>
      </c>
      <c r="I180" s="109" t="s">
        <v>549</v>
      </c>
      <c r="J180" s="110" t="s">
        <v>275</v>
      </c>
      <c r="K180" s="111">
        <v>60</v>
      </c>
      <c r="L180" s="109" t="s">
        <v>624</v>
      </c>
      <c r="M180" s="110" t="s">
        <v>293</v>
      </c>
      <c r="N180" s="111">
        <v>60</v>
      </c>
    </row>
    <row r="181" spans="1:14" s="74" customFormat="1" ht="33" x14ac:dyDescent="0.3">
      <c r="A181" s="287" t="s">
        <v>582</v>
      </c>
      <c r="B181" s="288">
        <v>200</v>
      </c>
      <c r="C181" s="109" t="s">
        <v>531</v>
      </c>
      <c r="D181" s="110" t="s">
        <v>264</v>
      </c>
      <c r="E181" s="111">
        <v>225</v>
      </c>
      <c r="F181" s="109" t="s">
        <v>461</v>
      </c>
      <c r="G181" s="110" t="s">
        <v>532</v>
      </c>
      <c r="H181" s="111">
        <v>200</v>
      </c>
      <c r="I181" s="109" t="s">
        <v>640</v>
      </c>
      <c r="J181" s="110" t="s">
        <v>641</v>
      </c>
      <c r="K181" s="111">
        <v>200</v>
      </c>
      <c r="L181" s="109" t="s">
        <v>531</v>
      </c>
      <c r="M181" s="110" t="s">
        <v>264</v>
      </c>
      <c r="N181" s="111">
        <v>225</v>
      </c>
    </row>
    <row r="182" spans="1:14" s="74" customFormat="1" ht="33" x14ac:dyDescent="0.3">
      <c r="A182" s="287" t="s">
        <v>598</v>
      </c>
      <c r="B182" s="288">
        <v>90</v>
      </c>
      <c r="C182" s="109" t="s">
        <v>602</v>
      </c>
      <c r="D182" s="110" t="s">
        <v>294</v>
      </c>
      <c r="E182" s="111">
        <v>120</v>
      </c>
      <c r="F182" s="109" t="s">
        <v>599</v>
      </c>
      <c r="G182" s="110" t="s">
        <v>642</v>
      </c>
      <c r="H182" s="111">
        <v>110</v>
      </c>
      <c r="I182" s="109" t="s">
        <v>643</v>
      </c>
      <c r="J182" s="110" t="s">
        <v>644</v>
      </c>
      <c r="K182" s="111">
        <v>95</v>
      </c>
      <c r="L182" s="109" t="s">
        <v>602</v>
      </c>
      <c r="M182" s="110" t="s">
        <v>294</v>
      </c>
      <c r="N182" s="111">
        <v>90</v>
      </c>
    </row>
    <row r="183" spans="1:14" s="74" customFormat="1" ht="33" x14ac:dyDescent="0.3">
      <c r="A183" s="287" t="s">
        <v>470</v>
      </c>
      <c r="B183" s="288">
        <v>150</v>
      </c>
      <c r="C183" s="109" t="s">
        <v>472</v>
      </c>
      <c r="D183" s="110" t="s">
        <v>285</v>
      </c>
      <c r="E183" s="111">
        <v>150</v>
      </c>
      <c r="F183" s="109" t="s">
        <v>471</v>
      </c>
      <c r="G183" s="110" t="s">
        <v>83</v>
      </c>
      <c r="H183" s="111">
        <v>150</v>
      </c>
      <c r="I183" s="109" t="s">
        <v>645</v>
      </c>
      <c r="J183" s="110" t="s">
        <v>646</v>
      </c>
      <c r="K183" s="111">
        <v>150</v>
      </c>
      <c r="L183" s="109" t="s">
        <v>472</v>
      </c>
      <c r="M183" s="110" t="s">
        <v>285</v>
      </c>
      <c r="N183" s="111">
        <v>150</v>
      </c>
    </row>
    <row r="184" spans="1:14" s="74" customFormat="1" ht="66" x14ac:dyDescent="0.3">
      <c r="A184" s="287" t="s">
        <v>475</v>
      </c>
      <c r="B184" s="288">
        <v>180</v>
      </c>
      <c r="C184" s="109" t="s">
        <v>477</v>
      </c>
      <c r="D184" s="110" t="s">
        <v>105</v>
      </c>
      <c r="E184" s="111">
        <v>200</v>
      </c>
      <c r="F184" s="109" t="s">
        <v>647</v>
      </c>
      <c r="G184" s="110" t="s">
        <v>648</v>
      </c>
      <c r="H184" s="111">
        <v>200</v>
      </c>
      <c r="I184" s="109" t="s">
        <v>477</v>
      </c>
      <c r="J184" s="110" t="s">
        <v>393</v>
      </c>
      <c r="K184" s="111">
        <v>200</v>
      </c>
      <c r="L184" s="109" t="s">
        <v>477</v>
      </c>
      <c r="M184" s="110" t="s">
        <v>105</v>
      </c>
      <c r="N184" s="111">
        <v>200</v>
      </c>
    </row>
    <row r="185" spans="1:14" s="74" customFormat="1" ht="49.5" x14ac:dyDescent="0.3">
      <c r="A185" s="287" t="s">
        <v>455</v>
      </c>
      <c r="B185" s="288">
        <v>20</v>
      </c>
      <c r="C185" s="113"/>
      <c r="D185" s="110" t="s">
        <v>244</v>
      </c>
      <c r="E185" s="111">
        <v>20</v>
      </c>
      <c r="F185" s="113"/>
      <c r="G185" s="110" t="s">
        <v>244</v>
      </c>
      <c r="H185" s="111">
        <v>20</v>
      </c>
      <c r="I185" s="113"/>
      <c r="J185" s="110" t="s">
        <v>244</v>
      </c>
      <c r="K185" s="111">
        <v>20</v>
      </c>
      <c r="L185" s="113"/>
      <c r="M185" s="110" t="s">
        <v>244</v>
      </c>
      <c r="N185" s="111">
        <v>20</v>
      </c>
    </row>
    <row r="186" spans="1:14" s="74" customFormat="1" ht="33" x14ac:dyDescent="0.3">
      <c r="A186" s="287" t="s">
        <v>479</v>
      </c>
      <c r="B186" s="288">
        <v>40</v>
      </c>
      <c r="C186" s="113"/>
      <c r="D186" s="110" t="s">
        <v>250</v>
      </c>
      <c r="E186" s="111">
        <v>50</v>
      </c>
      <c r="F186" s="113"/>
      <c r="G186" s="110" t="s">
        <v>250</v>
      </c>
      <c r="H186" s="111">
        <v>50</v>
      </c>
      <c r="I186" s="113"/>
      <c r="J186" s="110" t="s">
        <v>250</v>
      </c>
      <c r="K186" s="111">
        <v>50</v>
      </c>
      <c r="L186" s="113"/>
      <c r="M186" s="110" t="s">
        <v>250</v>
      </c>
      <c r="N186" s="111">
        <v>50</v>
      </c>
    </row>
    <row r="187" spans="1:14" s="74" customFormat="1" x14ac:dyDescent="0.3">
      <c r="A187" s="287" t="s">
        <v>456</v>
      </c>
      <c r="B187" s="288">
        <v>100</v>
      </c>
      <c r="C187" s="109" t="s">
        <v>325</v>
      </c>
      <c r="D187" s="110" t="s">
        <v>90</v>
      </c>
      <c r="E187" s="111">
        <v>100</v>
      </c>
      <c r="F187" s="109" t="s">
        <v>325</v>
      </c>
      <c r="G187" s="110" t="s">
        <v>245</v>
      </c>
      <c r="H187" s="111">
        <v>100</v>
      </c>
      <c r="I187" s="109" t="s">
        <v>325</v>
      </c>
      <c r="J187" s="110" t="s">
        <v>81</v>
      </c>
      <c r="K187" s="111">
        <v>100</v>
      </c>
      <c r="L187" s="109" t="s">
        <v>325</v>
      </c>
      <c r="M187" s="110" t="s">
        <v>90</v>
      </c>
      <c r="N187" s="111">
        <v>100</v>
      </c>
    </row>
    <row r="188" spans="1:14" s="105" customFormat="1" x14ac:dyDescent="0.25">
      <c r="A188" s="289"/>
      <c r="B188" s="290"/>
      <c r="C188" s="356" t="s">
        <v>86</v>
      </c>
      <c r="D188" s="356"/>
      <c r="E188" s="114">
        <f>SUM(E180:E187)</f>
        <v>925</v>
      </c>
      <c r="F188" s="356" t="s">
        <v>86</v>
      </c>
      <c r="G188" s="356"/>
      <c r="H188" s="114">
        <f>SUM(H180:H187)</f>
        <v>890</v>
      </c>
      <c r="I188" s="356" t="s">
        <v>86</v>
      </c>
      <c r="J188" s="356"/>
      <c r="K188" s="114">
        <f>SUM(K180:K187)</f>
        <v>875</v>
      </c>
      <c r="L188" s="356" t="s">
        <v>86</v>
      </c>
      <c r="M188" s="356"/>
      <c r="N188" s="114">
        <f>SUM(N180:N187)</f>
        <v>895</v>
      </c>
    </row>
    <row r="189" spans="1:14" s="74" customFormat="1" ht="33" x14ac:dyDescent="0.3">
      <c r="A189" s="287" t="s">
        <v>484</v>
      </c>
      <c r="B189" s="288">
        <v>50</v>
      </c>
      <c r="C189" s="113" t="s">
        <v>487</v>
      </c>
      <c r="D189" s="110" t="s">
        <v>266</v>
      </c>
      <c r="E189" s="111">
        <v>75</v>
      </c>
      <c r="F189" s="113" t="s">
        <v>541</v>
      </c>
      <c r="G189" s="110" t="s">
        <v>542</v>
      </c>
      <c r="H189" s="111">
        <v>75</v>
      </c>
      <c r="I189" s="113" t="s">
        <v>649</v>
      </c>
      <c r="J189" s="110" t="s">
        <v>650</v>
      </c>
      <c r="K189" s="111">
        <v>75</v>
      </c>
      <c r="L189" s="113" t="s">
        <v>487</v>
      </c>
      <c r="M189" s="110" t="s">
        <v>266</v>
      </c>
      <c r="N189" s="111">
        <v>75</v>
      </c>
    </row>
    <row r="190" spans="1:14" s="74" customFormat="1" ht="33" x14ac:dyDescent="0.3">
      <c r="A190" s="287" t="s">
        <v>482</v>
      </c>
      <c r="B190" s="288">
        <v>180</v>
      </c>
      <c r="C190" s="123"/>
      <c r="D190" s="110" t="s">
        <v>295</v>
      </c>
      <c r="E190" s="111">
        <v>200</v>
      </c>
      <c r="F190" s="123"/>
      <c r="G190" s="110" t="s">
        <v>617</v>
      </c>
      <c r="H190" s="111">
        <v>200</v>
      </c>
      <c r="I190" s="123"/>
      <c r="J190" s="110" t="s">
        <v>288</v>
      </c>
      <c r="K190" s="111">
        <v>200</v>
      </c>
      <c r="L190" s="123"/>
      <c r="M190" s="110" t="s">
        <v>295</v>
      </c>
      <c r="N190" s="111">
        <v>200</v>
      </c>
    </row>
    <row r="191" spans="1:14" s="74" customFormat="1" x14ac:dyDescent="0.3">
      <c r="A191" s="287" t="s">
        <v>456</v>
      </c>
      <c r="B191" s="288">
        <v>100</v>
      </c>
      <c r="C191" s="113" t="s">
        <v>325</v>
      </c>
      <c r="D191" s="110" t="s">
        <v>103</v>
      </c>
      <c r="E191" s="111">
        <v>100</v>
      </c>
      <c r="F191" s="113" t="s">
        <v>325</v>
      </c>
      <c r="G191" s="110" t="s">
        <v>81</v>
      </c>
      <c r="H191" s="111">
        <v>100</v>
      </c>
      <c r="I191" s="113" t="s">
        <v>325</v>
      </c>
      <c r="J191" s="110" t="s">
        <v>509</v>
      </c>
      <c r="K191" s="111">
        <v>100</v>
      </c>
      <c r="L191" s="113" t="s">
        <v>325</v>
      </c>
      <c r="M191" s="110" t="s">
        <v>103</v>
      </c>
      <c r="N191" s="111">
        <v>100</v>
      </c>
    </row>
    <row r="192" spans="1:14" s="105" customFormat="1" x14ac:dyDescent="0.25">
      <c r="A192" s="289"/>
      <c r="B192" s="290"/>
      <c r="C192" s="356" t="s">
        <v>130</v>
      </c>
      <c r="D192" s="356"/>
      <c r="E192" s="114">
        <f>SUM(E189:E191)</f>
        <v>375</v>
      </c>
      <c r="F192" s="356" t="s">
        <v>130</v>
      </c>
      <c r="G192" s="356"/>
      <c r="H192" s="114">
        <f>SUM(H189:H191)</f>
        <v>375</v>
      </c>
      <c r="I192" s="356" t="s">
        <v>130</v>
      </c>
      <c r="J192" s="356"/>
      <c r="K192" s="114">
        <f>SUM(K189:K191)</f>
        <v>375</v>
      </c>
      <c r="L192" s="356" t="s">
        <v>130</v>
      </c>
      <c r="M192" s="356"/>
      <c r="N192" s="114">
        <f>SUM(N189:N191)</f>
        <v>375</v>
      </c>
    </row>
    <row r="193" spans="1:14" s="105" customFormat="1" x14ac:dyDescent="0.25">
      <c r="A193" s="289"/>
      <c r="B193" s="290"/>
      <c r="C193" s="356" t="s">
        <v>651</v>
      </c>
      <c r="D193" s="356"/>
      <c r="E193" s="115">
        <f>E192+E188+E179</f>
        <v>1850</v>
      </c>
      <c r="F193" s="356" t="s">
        <v>651</v>
      </c>
      <c r="G193" s="356"/>
      <c r="H193" s="115">
        <f>H192+H188+H179</f>
        <v>1805</v>
      </c>
      <c r="I193" s="356" t="s">
        <v>651</v>
      </c>
      <c r="J193" s="356"/>
      <c r="K193" s="115">
        <f>K192+K188+K179</f>
        <v>1810</v>
      </c>
      <c r="L193" s="356" t="s">
        <v>651</v>
      </c>
      <c r="M193" s="356"/>
      <c r="N193" s="115">
        <f>N192+N188+N179</f>
        <v>1820</v>
      </c>
    </row>
    <row r="194" spans="1:14" s="74" customFormat="1" ht="33" x14ac:dyDescent="0.3">
      <c r="A194" s="287" t="s">
        <v>652</v>
      </c>
      <c r="B194" s="288">
        <v>90</v>
      </c>
      <c r="C194" s="113" t="s">
        <v>372</v>
      </c>
      <c r="D194" s="110" t="s">
        <v>296</v>
      </c>
      <c r="E194" s="111">
        <v>95</v>
      </c>
      <c r="F194" s="113" t="s">
        <v>372</v>
      </c>
      <c r="G194" s="110" t="s">
        <v>653</v>
      </c>
      <c r="H194" s="111">
        <v>90</v>
      </c>
      <c r="I194" s="113" t="s">
        <v>372</v>
      </c>
      <c r="J194" s="110" t="s">
        <v>296</v>
      </c>
      <c r="K194" s="111">
        <v>95</v>
      </c>
      <c r="L194" s="113" t="s">
        <v>372</v>
      </c>
      <c r="M194" s="110" t="s">
        <v>296</v>
      </c>
      <c r="N194" s="111">
        <v>95</v>
      </c>
    </row>
    <row r="195" spans="1:14" s="74" customFormat="1" ht="49.5" x14ac:dyDescent="0.3">
      <c r="A195" s="287" t="s">
        <v>522</v>
      </c>
      <c r="B195" s="288">
        <v>150</v>
      </c>
      <c r="C195" s="109" t="s">
        <v>524</v>
      </c>
      <c r="D195" s="110" t="s">
        <v>297</v>
      </c>
      <c r="E195" s="111">
        <v>150</v>
      </c>
      <c r="F195" s="116" t="s">
        <v>525</v>
      </c>
      <c r="G195" s="110" t="s">
        <v>292</v>
      </c>
      <c r="H195" s="111">
        <v>150</v>
      </c>
      <c r="I195" s="113" t="s">
        <v>523</v>
      </c>
      <c r="J195" s="110" t="s">
        <v>263</v>
      </c>
      <c r="K195" s="111">
        <v>150</v>
      </c>
      <c r="L195" s="109" t="s">
        <v>524</v>
      </c>
      <c r="M195" s="110" t="s">
        <v>297</v>
      </c>
      <c r="N195" s="111">
        <v>150</v>
      </c>
    </row>
    <row r="196" spans="1:14" s="74" customFormat="1" ht="49.5" x14ac:dyDescent="0.3">
      <c r="A196" s="287" t="s">
        <v>451</v>
      </c>
      <c r="B196" s="288">
        <v>180</v>
      </c>
      <c r="C196" s="109" t="s">
        <v>580</v>
      </c>
      <c r="D196" s="110" t="s">
        <v>15</v>
      </c>
      <c r="E196" s="111">
        <v>200</v>
      </c>
      <c r="F196" s="109" t="s">
        <v>654</v>
      </c>
      <c r="G196" s="110" t="s">
        <v>655</v>
      </c>
      <c r="H196" s="111">
        <v>200</v>
      </c>
      <c r="I196" s="109" t="s">
        <v>513</v>
      </c>
      <c r="J196" s="110" t="s">
        <v>514</v>
      </c>
      <c r="K196" s="111">
        <v>200</v>
      </c>
      <c r="L196" s="109" t="s">
        <v>580</v>
      </c>
      <c r="M196" s="110" t="s">
        <v>15</v>
      </c>
      <c r="N196" s="111">
        <v>200</v>
      </c>
    </row>
    <row r="197" spans="1:14" s="74" customFormat="1" ht="49.5" x14ac:dyDescent="0.3">
      <c r="A197" s="287" t="s">
        <v>455</v>
      </c>
      <c r="B197" s="288">
        <v>30</v>
      </c>
      <c r="C197" s="113"/>
      <c r="D197" s="110" t="s">
        <v>244</v>
      </c>
      <c r="E197" s="111">
        <v>40</v>
      </c>
      <c r="F197" s="113"/>
      <c r="G197" s="110" t="s">
        <v>244</v>
      </c>
      <c r="H197" s="111">
        <v>40</v>
      </c>
      <c r="I197" s="113"/>
      <c r="J197" s="110" t="s">
        <v>244</v>
      </c>
      <c r="K197" s="111">
        <v>40</v>
      </c>
      <c r="L197" s="113"/>
      <c r="M197" s="110" t="s">
        <v>244</v>
      </c>
      <c r="N197" s="111">
        <v>40</v>
      </c>
    </row>
    <row r="198" spans="1:14" s="74" customFormat="1" x14ac:dyDescent="0.3">
      <c r="A198" s="287" t="s">
        <v>456</v>
      </c>
      <c r="B198" s="288">
        <v>100</v>
      </c>
      <c r="C198" s="109" t="s">
        <v>325</v>
      </c>
      <c r="D198" s="110" t="s">
        <v>90</v>
      </c>
      <c r="E198" s="111">
        <v>100</v>
      </c>
      <c r="F198" s="109" t="s">
        <v>325</v>
      </c>
      <c r="G198" s="110" t="s">
        <v>238</v>
      </c>
      <c r="H198" s="111">
        <v>100</v>
      </c>
      <c r="I198" s="109" t="s">
        <v>325</v>
      </c>
      <c r="J198" s="110" t="s">
        <v>81</v>
      </c>
      <c r="K198" s="111">
        <v>100</v>
      </c>
      <c r="L198" s="109" t="s">
        <v>325</v>
      </c>
      <c r="M198" s="110" t="s">
        <v>90</v>
      </c>
      <c r="N198" s="111">
        <v>100</v>
      </c>
    </row>
    <row r="199" spans="1:14" s="105" customFormat="1" x14ac:dyDescent="0.25">
      <c r="A199" s="289"/>
      <c r="B199" s="290"/>
      <c r="C199" s="356" t="s">
        <v>82</v>
      </c>
      <c r="D199" s="356"/>
      <c r="E199" s="114">
        <f>SUM(E194:E198)</f>
        <v>585</v>
      </c>
      <c r="F199" s="356" t="s">
        <v>82</v>
      </c>
      <c r="G199" s="356"/>
      <c r="H199" s="114">
        <f>SUM(H194:H198)</f>
        <v>580</v>
      </c>
      <c r="I199" s="356" t="s">
        <v>82</v>
      </c>
      <c r="J199" s="356"/>
      <c r="K199" s="114">
        <f>SUM(K194:K198)</f>
        <v>585</v>
      </c>
      <c r="L199" s="356" t="s">
        <v>82</v>
      </c>
      <c r="M199" s="356"/>
      <c r="N199" s="114">
        <f>SUM(N194:N198)</f>
        <v>585</v>
      </c>
    </row>
    <row r="200" spans="1:14" s="74" customFormat="1" ht="49.5" x14ac:dyDescent="0.3">
      <c r="A200" s="287" t="s">
        <v>457</v>
      </c>
      <c r="B200" s="288">
        <v>60</v>
      </c>
      <c r="C200" s="109" t="s">
        <v>609</v>
      </c>
      <c r="D200" s="110" t="s">
        <v>298</v>
      </c>
      <c r="E200" s="111">
        <v>60</v>
      </c>
      <c r="F200" s="109" t="s">
        <v>608</v>
      </c>
      <c r="G200" s="110" t="s">
        <v>310</v>
      </c>
      <c r="H200" s="111">
        <v>60</v>
      </c>
      <c r="I200" s="109" t="s">
        <v>380</v>
      </c>
      <c r="J200" s="110" t="s">
        <v>303</v>
      </c>
      <c r="K200" s="111">
        <v>60</v>
      </c>
      <c r="L200" s="109" t="s">
        <v>424</v>
      </c>
      <c r="M200" s="110" t="s">
        <v>656</v>
      </c>
      <c r="N200" s="111">
        <v>60</v>
      </c>
    </row>
    <row r="201" spans="1:14" s="74" customFormat="1" ht="66" x14ac:dyDescent="0.3">
      <c r="A201" s="287" t="s">
        <v>496</v>
      </c>
      <c r="B201" s="288">
        <v>200</v>
      </c>
      <c r="C201" s="121" t="s">
        <v>593</v>
      </c>
      <c r="D201" s="110" t="s">
        <v>299</v>
      </c>
      <c r="E201" s="111">
        <v>200</v>
      </c>
      <c r="F201" s="121" t="s">
        <v>596</v>
      </c>
      <c r="G201" s="110" t="s">
        <v>597</v>
      </c>
      <c r="H201" s="111">
        <v>200</v>
      </c>
      <c r="I201" s="109" t="s">
        <v>498</v>
      </c>
      <c r="J201" s="110" t="s">
        <v>499</v>
      </c>
      <c r="K201" s="111">
        <v>200</v>
      </c>
      <c r="L201" s="121" t="s">
        <v>593</v>
      </c>
      <c r="M201" s="110" t="s">
        <v>299</v>
      </c>
      <c r="N201" s="111">
        <v>200</v>
      </c>
    </row>
    <row r="202" spans="1:14" s="74" customFormat="1" ht="33" x14ac:dyDescent="0.3">
      <c r="A202" s="287" t="s">
        <v>611</v>
      </c>
      <c r="B202" s="288">
        <v>240</v>
      </c>
      <c r="C202" s="113" t="s">
        <v>657</v>
      </c>
      <c r="D202" s="110" t="s">
        <v>229</v>
      </c>
      <c r="E202" s="111">
        <v>240</v>
      </c>
      <c r="F202" s="113" t="s">
        <v>657</v>
      </c>
      <c r="G202" s="110" t="s">
        <v>229</v>
      </c>
      <c r="H202" s="111">
        <v>240</v>
      </c>
      <c r="I202" s="113" t="s">
        <v>657</v>
      </c>
      <c r="J202" s="110" t="s">
        <v>229</v>
      </c>
      <c r="K202" s="111">
        <v>240</v>
      </c>
      <c r="L202" s="113" t="s">
        <v>657</v>
      </c>
      <c r="M202" s="110" t="s">
        <v>229</v>
      </c>
      <c r="N202" s="111">
        <v>240</v>
      </c>
    </row>
    <row r="203" spans="1:14" s="74" customFormat="1" ht="66" x14ac:dyDescent="0.3">
      <c r="A203" s="287" t="s">
        <v>475</v>
      </c>
      <c r="B203" s="288">
        <v>180</v>
      </c>
      <c r="C203" s="109" t="s">
        <v>477</v>
      </c>
      <c r="D203" s="110" t="s">
        <v>224</v>
      </c>
      <c r="E203" s="111">
        <v>200</v>
      </c>
      <c r="F203" s="109" t="s">
        <v>566</v>
      </c>
      <c r="G203" s="110" t="s">
        <v>102</v>
      </c>
      <c r="H203" s="111">
        <v>200</v>
      </c>
      <c r="I203" s="109" t="s">
        <v>476</v>
      </c>
      <c r="J203" s="110" t="s">
        <v>84</v>
      </c>
      <c r="K203" s="111">
        <v>200</v>
      </c>
      <c r="L203" s="109" t="s">
        <v>477</v>
      </c>
      <c r="M203" s="110" t="s">
        <v>224</v>
      </c>
      <c r="N203" s="111">
        <v>200</v>
      </c>
    </row>
    <row r="204" spans="1:14" s="74" customFormat="1" ht="49.5" x14ac:dyDescent="0.3">
      <c r="A204" s="287" t="s">
        <v>455</v>
      </c>
      <c r="B204" s="288">
        <v>20</v>
      </c>
      <c r="C204" s="113"/>
      <c r="D204" s="110" t="s">
        <v>244</v>
      </c>
      <c r="E204" s="111">
        <v>20</v>
      </c>
      <c r="F204" s="113"/>
      <c r="G204" s="110" t="s">
        <v>244</v>
      </c>
      <c r="H204" s="111">
        <v>20</v>
      </c>
      <c r="I204" s="113"/>
      <c r="J204" s="110" t="s">
        <v>244</v>
      </c>
      <c r="K204" s="111">
        <v>20</v>
      </c>
      <c r="L204" s="113"/>
      <c r="M204" s="110" t="s">
        <v>244</v>
      </c>
      <c r="N204" s="111">
        <v>20</v>
      </c>
    </row>
    <row r="205" spans="1:14" s="74" customFormat="1" ht="33" x14ac:dyDescent="0.3">
      <c r="A205" s="287" t="s">
        <v>479</v>
      </c>
      <c r="B205" s="288">
        <v>40</v>
      </c>
      <c r="C205" s="113"/>
      <c r="D205" s="110" t="s">
        <v>250</v>
      </c>
      <c r="E205" s="111">
        <v>50</v>
      </c>
      <c r="F205" s="113"/>
      <c r="G205" s="110" t="s">
        <v>250</v>
      </c>
      <c r="H205" s="111">
        <v>50</v>
      </c>
      <c r="I205" s="113"/>
      <c r="J205" s="110" t="s">
        <v>250</v>
      </c>
      <c r="K205" s="111">
        <v>50</v>
      </c>
      <c r="L205" s="113"/>
      <c r="M205" s="110" t="s">
        <v>250</v>
      </c>
      <c r="N205" s="111">
        <v>50</v>
      </c>
    </row>
    <row r="206" spans="1:14" s="74" customFormat="1" x14ac:dyDescent="0.3">
      <c r="A206" s="287" t="s">
        <v>456</v>
      </c>
      <c r="B206" s="288">
        <v>100</v>
      </c>
      <c r="C206" s="109" t="s">
        <v>325</v>
      </c>
      <c r="D206" s="110" t="s">
        <v>81</v>
      </c>
      <c r="E206" s="111">
        <v>100</v>
      </c>
      <c r="F206" s="109" t="s">
        <v>325</v>
      </c>
      <c r="G206" s="110" t="s">
        <v>90</v>
      </c>
      <c r="H206" s="111">
        <v>100</v>
      </c>
      <c r="I206" s="109" t="s">
        <v>325</v>
      </c>
      <c r="J206" s="110" t="s">
        <v>103</v>
      </c>
      <c r="K206" s="111">
        <v>100</v>
      </c>
      <c r="L206" s="109" t="s">
        <v>325</v>
      </c>
      <c r="M206" s="110" t="s">
        <v>81</v>
      </c>
      <c r="N206" s="111">
        <v>100</v>
      </c>
    </row>
    <row r="207" spans="1:14" s="105" customFormat="1" x14ac:dyDescent="0.25">
      <c r="A207" s="289"/>
      <c r="B207" s="290"/>
      <c r="C207" s="356" t="s">
        <v>86</v>
      </c>
      <c r="D207" s="356"/>
      <c r="E207" s="114">
        <f>SUM(E200:E206)</f>
        <v>870</v>
      </c>
      <c r="F207" s="356" t="s">
        <v>86</v>
      </c>
      <c r="G207" s="356"/>
      <c r="H207" s="114">
        <f>SUM(H200:H206)</f>
        <v>870</v>
      </c>
      <c r="I207" s="356" t="s">
        <v>86</v>
      </c>
      <c r="J207" s="356"/>
      <c r="K207" s="114">
        <f>SUM(K200:K206)</f>
        <v>870</v>
      </c>
      <c r="L207" s="356" t="s">
        <v>86</v>
      </c>
      <c r="M207" s="356"/>
      <c r="N207" s="114">
        <f>SUM(N200:N206)</f>
        <v>870</v>
      </c>
    </row>
    <row r="208" spans="1:14" s="74" customFormat="1" ht="33" x14ac:dyDescent="0.3">
      <c r="A208" s="287" t="s">
        <v>658</v>
      </c>
      <c r="B208" s="288">
        <v>50</v>
      </c>
      <c r="C208" s="113" t="s">
        <v>376</v>
      </c>
      <c r="D208" s="110" t="s">
        <v>109</v>
      </c>
      <c r="E208" s="111">
        <v>55</v>
      </c>
      <c r="F208" s="113" t="s">
        <v>376</v>
      </c>
      <c r="G208" s="110" t="s">
        <v>659</v>
      </c>
      <c r="H208" s="111">
        <v>50</v>
      </c>
      <c r="I208" s="113" t="s">
        <v>660</v>
      </c>
      <c r="J208" s="110" t="s">
        <v>661</v>
      </c>
      <c r="K208" s="111">
        <v>50</v>
      </c>
      <c r="L208" s="113" t="s">
        <v>376</v>
      </c>
      <c r="M208" s="110" t="s">
        <v>109</v>
      </c>
      <c r="N208" s="111">
        <v>55</v>
      </c>
    </row>
    <row r="209" spans="1:14" s="74" customFormat="1" ht="49.5" x14ac:dyDescent="0.3">
      <c r="A209" s="287" t="s">
        <v>451</v>
      </c>
      <c r="B209" s="288">
        <v>180</v>
      </c>
      <c r="C209" s="113" t="s">
        <v>453</v>
      </c>
      <c r="D209" s="110" t="s">
        <v>95</v>
      </c>
      <c r="E209" s="111">
        <v>200</v>
      </c>
      <c r="F209" s="113" t="s">
        <v>452</v>
      </c>
      <c r="G209" s="110" t="s">
        <v>14</v>
      </c>
      <c r="H209" s="111">
        <v>200</v>
      </c>
      <c r="I209" s="113" t="s">
        <v>453</v>
      </c>
      <c r="J209" s="110" t="s">
        <v>392</v>
      </c>
      <c r="K209" s="111">
        <v>200</v>
      </c>
      <c r="L209" s="113" t="s">
        <v>453</v>
      </c>
      <c r="M209" s="110" t="s">
        <v>95</v>
      </c>
      <c r="N209" s="111">
        <v>200</v>
      </c>
    </row>
    <row r="210" spans="1:14" s="74" customFormat="1" x14ac:dyDescent="0.3">
      <c r="A210" s="287" t="s">
        <v>456</v>
      </c>
      <c r="B210" s="288">
        <v>100</v>
      </c>
      <c r="C210" s="109" t="s">
        <v>325</v>
      </c>
      <c r="D210" s="110" t="s">
        <v>90</v>
      </c>
      <c r="E210" s="111">
        <v>100</v>
      </c>
      <c r="F210" s="109" t="s">
        <v>325</v>
      </c>
      <c r="G210" s="110" t="s">
        <v>81</v>
      </c>
      <c r="H210" s="111">
        <v>100</v>
      </c>
      <c r="I210" s="109" t="s">
        <v>325</v>
      </c>
      <c r="J210" s="110" t="s">
        <v>509</v>
      </c>
      <c r="K210" s="111">
        <v>100</v>
      </c>
      <c r="L210" s="109" t="s">
        <v>325</v>
      </c>
      <c r="M210" s="110" t="s">
        <v>90</v>
      </c>
      <c r="N210" s="111">
        <v>100</v>
      </c>
    </row>
    <row r="211" spans="1:14" s="105" customFormat="1" x14ac:dyDescent="0.25">
      <c r="A211" s="289"/>
      <c r="B211" s="290"/>
      <c r="C211" s="356" t="s">
        <v>130</v>
      </c>
      <c r="D211" s="356"/>
      <c r="E211" s="114">
        <f>SUM(E208:E210)</f>
        <v>355</v>
      </c>
      <c r="F211" s="356" t="s">
        <v>130</v>
      </c>
      <c r="G211" s="356"/>
      <c r="H211" s="114">
        <f>SUM(H208:H210)</f>
        <v>350</v>
      </c>
      <c r="I211" s="356" t="s">
        <v>130</v>
      </c>
      <c r="J211" s="356"/>
      <c r="K211" s="114">
        <f>SUM(K208:K210)</f>
        <v>350</v>
      </c>
      <c r="L211" s="356" t="s">
        <v>130</v>
      </c>
      <c r="M211" s="356"/>
      <c r="N211" s="114">
        <f>SUM(N208:N210)</f>
        <v>355</v>
      </c>
    </row>
    <row r="212" spans="1:14" s="105" customFormat="1" ht="17.25" thickBot="1" x14ac:dyDescent="0.3">
      <c r="A212" s="289"/>
      <c r="B212" s="290"/>
      <c r="C212" s="357" t="s">
        <v>662</v>
      </c>
      <c r="D212" s="357"/>
      <c r="E212" s="124">
        <f>E199+E207+E211</f>
        <v>1810</v>
      </c>
      <c r="F212" s="357" t="s">
        <v>662</v>
      </c>
      <c r="G212" s="357"/>
      <c r="H212" s="124">
        <f>H199+H207+H211</f>
        <v>1800</v>
      </c>
      <c r="I212" s="357" t="s">
        <v>662</v>
      </c>
      <c r="J212" s="357"/>
      <c r="K212" s="124">
        <f>K199+K207+K211</f>
        <v>1805</v>
      </c>
      <c r="L212" s="357" t="s">
        <v>662</v>
      </c>
      <c r="M212" s="357"/>
      <c r="N212" s="124">
        <f>N199+N207+N211</f>
        <v>1810</v>
      </c>
    </row>
    <row r="213" spans="1:14" s="112" customFormat="1" x14ac:dyDescent="0.25">
      <c r="A213" s="287" t="s">
        <v>445</v>
      </c>
      <c r="B213" s="288">
        <v>10</v>
      </c>
      <c r="C213" s="109" t="s">
        <v>320</v>
      </c>
      <c r="D213" s="110" t="s">
        <v>79</v>
      </c>
      <c r="E213" s="111">
        <v>10</v>
      </c>
      <c r="F213" s="109" t="s">
        <v>320</v>
      </c>
      <c r="G213" s="110" t="s">
        <v>79</v>
      </c>
      <c r="H213" s="111">
        <v>10</v>
      </c>
      <c r="I213" s="109" t="s">
        <v>320</v>
      </c>
      <c r="J213" s="110" t="s">
        <v>79</v>
      </c>
      <c r="K213" s="111">
        <v>10</v>
      </c>
      <c r="L213" s="109" t="s">
        <v>320</v>
      </c>
      <c r="M213" s="110" t="s">
        <v>79</v>
      </c>
      <c r="N213" s="111">
        <v>10</v>
      </c>
    </row>
    <row r="214" spans="1:14" s="112" customFormat="1" x14ac:dyDescent="0.25">
      <c r="A214" s="287" t="s">
        <v>445</v>
      </c>
      <c r="B214" s="288">
        <v>10</v>
      </c>
      <c r="C214" s="109" t="s">
        <v>321</v>
      </c>
      <c r="D214" s="110" t="s">
        <v>80</v>
      </c>
      <c r="E214" s="111">
        <v>15</v>
      </c>
      <c r="F214" s="109" t="s">
        <v>321</v>
      </c>
      <c r="G214" s="110" t="s">
        <v>80</v>
      </c>
      <c r="H214" s="111">
        <v>15</v>
      </c>
      <c r="I214" s="109" t="s">
        <v>321</v>
      </c>
      <c r="J214" s="110" t="s">
        <v>80</v>
      </c>
      <c r="K214" s="111">
        <v>15</v>
      </c>
      <c r="L214" s="109" t="s">
        <v>321</v>
      </c>
      <c r="M214" s="110" t="s">
        <v>80</v>
      </c>
      <c r="N214" s="111">
        <v>15</v>
      </c>
    </row>
    <row r="215" spans="1:14" s="74" customFormat="1" x14ac:dyDescent="0.3">
      <c r="A215" s="287" t="s">
        <v>178</v>
      </c>
      <c r="B215" s="288">
        <v>40</v>
      </c>
      <c r="C215" s="109" t="s">
        <v>322</v>
      </c>
      <c r="D215" s="110" t="s">
        <v>168</v>
      </c>
      <c r="E215" s="111">
        <v>40</v>
      </c>
      <c r="F215" s="109" t="s">
        <v>663</v>
      </c>
      <c r="G215" s="110" t="s">
        <v>664</v>
      </c>
      <c r="H215" s="111">
        <v>40</v>
      </c>
      <c r="I215" s="109" t="s">
        <v>322</v>
      </c>
      <c r="J215" s="110" t="s">
        <v>168</v>
      </c>
      <c r="K215" s="111">
        <v>40</v>
      </c>
      <c r="L215" s="109" t="s">
        <v>322</v>
      </c>
      <c r="M215" s="110" t="s">
        <v>168</v>
      </c>
      <c r="N215" s="111">
        <v>40</v>
      </c>
    </row>
    <row r="216" spans="1:14" s="74" customFormat="1" ht="49.5" x14ac:dyDescent="0.3">
      <c r="A216" s="287" t="s">
        <v>446</v>
      </c>
      <c r="B216" s="288">
        <v>150</v>
      </c>
      <c r="C216" s="109" t="s">
        <v>548</v>
      </c>
      <c r="D216" s="110" t="s">
        <v>197</v>
      </c>
      <c r="E216" s="111">
        <v>220</v>
      </c>
      <c r="F216" s="109" t="s">
        <v>590</v>
      </c>
      <c r="G216" s="110" t="s">
        <v>591</v>
      </c>
      <c r="H216" s="111">
        <v>200</v>
      </c>
      <c r="I216" s="109" t="s">
        <v>344</v>
      </c>
      <c r="J216" s="110" t="s">
        <v>200</v>
      </c>
      <c r="K216" s="111">
        <v>200</v>
      </c>
      <c r="L216" s="109" t="s">
        <v>548</v>
      </c>
      <c r="M216" s="110" t="s">
        <v>197</v>
      </c>
      <c r="N216" s="111">
        <v>220</v>
      </c>
    </row>
    <row r="217" spans="1:14" s="74" customFormat="1" ht="49.5" x14ac:dyDescent="0.3">
      <c r="A217" s="287" t="s">
        <v>451</v>
      </c>
      <c r="B217" s="288">
        <v>180</v>
      </c>
      <c r="C217" s="109" t="s">
        <v>452</v>
      </c>
      <c r="D217" s="110" t="s">
        <v>14</v>
      </c>
      <c r="E217" s="111">
        <v>200</v>
      </c>
      <c r="F217" s="109" t="s">
        <v>453</v>
      </c>
      <c r="G217" s="110" t="s">
        <v>95</v>
      </c>
      <c r="H217" s="111">
        <v>200</v>
      </c>
      <c r="I217" s="109" t="s">
        <v>488</v>
      </c>
      <c r="J217" s="110" t="s">
        <v>46</v>
      </c>
      <c r="K217" s="111">
        <v>200</v>
      </c>
      <c r="L217" s="109" t="s">
        <v>452</v>
      </c>
      <c r="M217" s="110" t="s">
        <v>14</v>
      </c>
      <c r="N217" s="111">
        <v>200</v>
      </c>
    </row>
    <row r="218" spans="1:14" s="74" customFormat="1" ht="49.5" x14ac:dyDescent="0.3">
      <c r="A218" s="287" t="s">
        <v>455</v>
      </c>
      <c r="B218" s="288">
        <v>30</v>
      </c>
      <c r="C218" s="113"/>
      <c r="D218" s="110" t="s">
        <v>244</v>
      </c>
      <c r="E218" s="111">
        <v>40</v>
      </c>
      <c r="F218" s="113"/>
      <c r="G218" s="110" t="s">
        <v>244</v>
      </c>
      <c r="H218" s="111">
        <v>40</v>
      </c>
      <c r="I218" s="113"/>
      <c r="J218" s="110" t="s">
        <v>244</v>
      </c>
      <c r="K218" s="111">
        <v>40</v>
      </c>
      <c r="L218" s="113"/>
      <c r="M218" s="110" t="s">
        <v>244</v>
      </c>
      <c r="N218" s="111">
        <v>40</v>
      </c>
    </row>
    <row r="219" spans="1:14" s="74" customFormat="1" x14ac:dyDescent="0.3">
      <c r="A219" s="287" t="s">
        <v>456</v>
      </c>
      <c r="B219" s="288">
        <v>100</v>
      </c>
      <c r="C219" s="109" t="s">
        <v>325</v>
      </c>
      <c r="D219" s="110" t="s">
        <v>81</v>
      </c>
      <c r="E219" s="111">
        <v>100</v>
      </c>
      <c r="F219" s="109" t="s">
        <v>325</v>
      </c>
      <c r="G219" s="110" t="s">
        <v>251</v>
      </c>
      <c r="H219" s="111">
        <v>100</v>
      </c>
      <c r="I219" s="109" t="s">
        <v>325</v>
      </c>
      <c r="J219" s="110" t="s">
        <v>90</v>
      </c>
      <c r="K219" s="111">
        <v>100</v>
      </c>
      <c r="L219" s="109" t="s">
        <v>325</v>
      </c>
      <c r="M219" s="110" t="s">
        <v>81</v>
      </c>
      <c r="N219" s="111">
        <v>100</v>
      </c>
    </row>
    <row r="220" spans="1:14" s="105" customFormat="1" x14ac:dyDescent="0.25">
      <c r="A220" s="289"/>
      <c r="B220" s="290"/>
      <c r="C220" s="356" t="s">
        <v>82</v>
      </c>
      <c r="D220" s="356"/>
      <c r="E220" s="114">
        <f>SUM(E213:E219)</f>
        <v>625</v>
      </c>
      <c r="F220" s="356" t="s">
        <v>82</v>
      </c>
      <c r="G220" s="356"/>
      <c r="H220" s="114">
        <f>SUM(H213:H219)</f>
        <v>605</v>
      </c>
      <c r="I220" s="356" t="s">
        <v>82</v>
      </c>
      <c r="J220" s="356"/>
      <c r="K220" s="114">
        <f>SUM(K213:K219)</f>
        <v>605</v>
      </c>
      <c r="L220" s="356" t="s">
        <v>82</v>
      </c>
      <c r="M220" s="356"/>
      <c r="N220" s="114">
        <f>SUM(N213:N219)</f>
        <v>625</v>
      </c>
    </row>
    <row r="221" spans="1:14" s="74" customFormat="1" ht="49.5" x14ac:dyDescent="0.3">
      <c r="A221" s="287" t="s">
        <v>457</v>
      </c>
      <c r="B221" s="288">
        <v>60</v>
      </c>
      <c r="C221" s="109" t="s">
        <v>378</v>
      </c>
      <c r="D221" s="110" t="s">
        <v>300</v>
      </c>
      <c r="E221" s="111">
        <v>60</v>
      </c>
      <c r="F221" s="109" t="s">
        <v>549</v>
      </c>
      <c r="G221" s="110" t="s">
        <v>275</v>
      </c>
      <c r="H221" s="111">
        <v>60</v>
      </c>
      <c r="I221" s="109" t="s">
        <v>424</v>
      </c>
      <c r="J221" s="110" t="s">
        <v>286</v>
      </c>
      <c r="K221" s="111">
        <v>60</v>
      </c>
      <c r="L221" s="109" t="s">
        <v>378</v>
      </c>
      <c r="M221" s="110" t="s">
        <v>300</v>
      </c>
      <c r="N221" s="111">
        <v>60</v>
      </c>
    </row>
    <row r="222" spans="1:14" s="74" customFormat="1" ht="33" x14ac:dyDescent="0.3">
      <c r="A222" s="287" t="s">
        <v>460</v>
      </c>
      <c r="B222" s="288">
        <v>200</v>
      </c>
      <c r="C222" s="109" t="s">
        <v>531</v>
      </c>
      <c r="D222" s="110" t="s">
        <v>264</v>
      </c>
      <c r="E222" s="111">
        <v>225</v>
      </c>
      <c r="F222" s="109" t="s">
        <v>665</v>
      </c>
      <c r="G222" s="110" t="s">
        <v>389</v>
      </c>
      <c r="H222" s="111">
        <v>200</v>
      </c>
      <c r="I222" s="109" t="s">
        <v>461</v>
      </c>
      <c r="J222" s="110" t="s">
        <v>532</v>
      </c>
      <c r="K222" s="111">
        <v>200</v>
      </c>
      <c r="L222" s="109" t="s">
        <v>531</v>
      </c>
      <c r="M222" s="110" t="s">
        <v>264</v>
      </c>
      <c r="N222" s="111">
        <v>225</v>
      </c>
    </row>
    <row r="223" spans="1:14" s="74" customFormat="1" ht="49.5" x14ac:dyDescent="0.3">
      <c r="A223" s="287" t="s">
        <v>466</v>
      </c>
      <c r="B223" s="288">
        <v>90</v>
      </c>
      <c r="C223" s="109" t="s">
        <v>469</v>
      </c>
      <c r="D223" s="110" t="s">
        <v>301</v>
      </c>
      <c r="E223" s="111">
        <v>90</v>
      </c>
      <c r="F223" s="109" t="s">
        <v>666</v>
      </c>
      <c r="G223" s="110" t="s">
        <v>667</v>
      </c>
      <c r="H223" s="111">
        <v>90</v>
      </c>
      <c r="I223" s="109" t="s">
        <v>668</v>
      </c>
      <c r="J223" s="110" t="s">
        <v>669</v>
      </c>
      <c r="K223" s="111">
        <v>90</v>
      </c>
      <c r="L223" s="109" t="s">
        <v>469</v>
      </c>
      <c r="M223" s="110" t="s">
        <v>301</v>
      </c>
      <c r="N223" s="111">
        <v>90</v>
      </c>
    </row>
    <row r="224" spans="1:14" s="74" customFormat="1" ht="33" x14ac:dyDescent="0.3">
      <c r="A224" s="287" t="s">
        <v>470</v>
      </c>
      <c r="B224" s="288">
        <v>150</v>
      </c>
      <c r="C224" s="109" t="s">
        <v>471</v>
      </c>
      <c r="D224" s="110" t="s">
        <v>83</v>
      </c>
      <c r="E224" s="111">
        <v>150</v>
      </c>
      <c r="F224" s="109" t="s">
        <v>670</v>
      </c>
      <c r="G224" s="110" t="s">
        <v>671</v>
      </c>
      <c r="H224" s="111">
        <v>150</v>
      </c>
      <c r="I224" s="109" t="s">
        <v>672</v>
      </c>
      <c r="J224" s="110" t="s">
        <v>285</v>
      </c>
      <c r="K224" s="111">
        <v>150</v>
      </c>
      <c r="L224" s="109" t="s">
        <v>471</v>
      </c>
      <c r="M224" s="110" t="s">
        <v>83</v>
      </c>
      <c r="N224" s="111">
        <v>150</v>
      </c>
    </row>
    <row r="225" spans="1:14" s="74" customFormat="1" ht="66" x14ac:dyDescent="0.3">
      <c r="A225" s="287" t="s">
        <v>475</v>
      </c>
      <c r="B225" s="288">
        <v>180</v>
      </c>
      <c r="C225" s="109" t="s">
        <v>476</v>
      </c>
      <c r="D225" s="110" t="s">
        <v>84</v>
      </c>
      <c r="E225" s="111">
        <v>200</v>
      </c>
      <c r="F225" s="109" t="s">
        <v>477</v>
      </c>
      <c r="G225" s="110" t="s">
        <v>224</v>
      </c>
      <c r="H225" s="111">
        <v>200</v>
      </c>
      <c r="I225" s="109" t="s">
        <v>477</v>
      </c>
      <c r="J225" s="110" t="s">
        <v>105</v>
      </c>
      <c r="K225" s="111">
        <v>200</v>
      </c>
      <c r="L225" s="109" t="s">
        <v>476</v>
      </c>
      <c r="M225" s="110" t="s">
        <v>84</v>
      </c>
      <c r="N225" s="111">
        <v>200</v>
      </c>
    </row>
    <row r="226" spans="1:14" s="74" customFormat="1" ht="49.5" x14ac:dyDescent="0.3">
      <c r="A226" s="287" t="s">
        <v>455</v>
      </c>
      <c r="B226" s="288">
        <v>20</v>
      </c>
      <c r="C226" s="113"/>
      <c r="D226" s="110" t="s">
        <v>244</v>
      </c>
      <c r="E226" s="111">
        <v>20</v>
      </c>
      <c r="F226" s="113"/>
      <c r="G226" s="110" t="s">
        <v>244</v>
      </c>
      <c r="H226" s="111">
        <v>20</v>
      </c>
      <c r="I226" s="113"/>
      <c r="J226" s="110" t="s">
        <v>244</v>
      </c>
      <c r="K226" s="111">
        <v>20</v>
      </c>
      <c r="L226" s="113"/>
      <c r="M226" s="110" t="s">
        <v>244</v>
      </c>
      <c r="N226" s="111">
        <v>20</v>
      </c>
    </row>
    <row r="227" spans="1:14" s="74" customFormat="1" ht="33" x14ac:dyDescent="0.3">
      <c r="A227" s="287" t="s">
        <v>479</v>
      </c>
      <c r="B227" s="288">
        <v>40</v>
      </c>
      <c r="C227" s="113"/>
      <c r="D227" s="110" t="s">
        <v>250</v>
      </c>
      <c r="E227" s="111">
        <v>50</v>
      </c>
      <c r="F227" s="113"/>
      <c r="G227" s="110" t="s">
        <v>250</v>
      </c>
      <c r="H227" s="111">
        <v>50</v>
      </c>
      <c r="I227" s="113"/>
      <c r="J227" s="110" t="s">
        <v>250</v>
      </c>
      <c r="K227" s="111">
        <v>50</v>
      </c>
      <c r="L227" s="113"/>
      <c r="M227" s="110" t="s">
        <v>250</v>
      </c>
      <c r="N227" s="111">
        <v>50</v>
      </c>
    </row>
    <row r="228" spans="1:14" s="74" customFormat="1" x14ac:dyDescent="0.3">
      <c r="A228" s="287" t="s">
        <v>456</v>
      </c>
      <c r="B228" s="288">
        <v>100</v>
      </c>
      <c r="C228" s="109" t="s">
        <v>325</v>
      </c>
      <c r="D228" s="110" t="s">
        <v>90</v>
      </c>
      <c r="E228" s="111">
        <v>100</v>
      </c>
      <c r="F228" s="109" t="s">
        <v>325</v>
      </c>
      <c r="G228" s="110" t="s">
        <v>238</v>
      </c>
      <c r="H228" s="111">
        <v>100</v>
      </c>
      <c r="I228" s="109" t="s">
        <v>325</v>
      </c>
      <c r="J228" s="110" t="s">
        <v>81</v>
      </c>
      <c r="K228" s="111">
        <v>100</v>
      </c>
      <c r="L228" s="109" t="s">
        <v>325</v>
      </c>
      <c r="M228" s="110" t="s">
        <v>90</v>
      </c>
      <c r="N228" s="111">
        <v>100</v>
      </c>
    </row>
    <row r="229" spans="1:14" s="105" customFormat="1" x14ac:dyDescent="0.25">
      <c r="A229" s="289"/>
      <c r="B229" s="290"/>
      <c r="C229" s="356" t="s">
        <v>86</v>
      </c>
      <c r="D229" s="356"/>
      <c r="E229" s="114">
        <f>SUM(E221:E228)</f>
        <v>895</v>
      </c>
      <c r="F229" s="356" t="s">
        <v>86</v>
      </c>
      <c r="G229" s="356"/>
      <c r="H229" s="114">
        <f>SUM(H221:H228)</f>
        <v>870</v>
      </c>
      <c r="I229" s="356" t="s">
        <v>86</v>
      </c>
      <c r="J229" s="356"/>
      <c r="K229" s="114">
        <f>SUM(K221:K228)</f>
        <v>870</v>
      </c>
      <c r="L229" s="356" t="s">
        <v>86</v>
      </c>
      <c r="M229" s="356"/>
      <c r="N229" s="114">
        <f>SUM(N221:N228)</f>
        <v>895</v>
      </c>
    </row>
    <row r="230" spans="1:14" s="74" customFormat="1" x14ac:dyDescent="0.3">
      <c r="A230" s="287" t="s">
        <v>183</v>
      </c>
      <c r="B230" s="288">
        <v>50</v>
      </c>
      <c r="C230" s="109" t="s">
        <v>330</v>
      </c>
      <c r="D230" s="110" t="s">
        <v>252</v>
      </c>
      <c r="E230" s="111">
        <v>100</v>
      </c>
      <c r="F230" s="109" t="s">
        <v>480</v>
      </c>
      <c r="G230" s="110" t="s">
        <v>481</v>
      </c>
      <c r="H230" s="111">
        <v>100</v>
      </c>
      <c r="I230" s="109" t="s">
        <v>330</v>
      </c>
      <c r="J230" s="110" t="s">
        <v>287</v>
      </c>
      <c r="K230" s="111">
        <v>100</v>
      </c>
      <c r="L230" s="109" t="s">
        <v>330</v>
      </c>
      <c r="M230" s="110" t="s">
        <v>252</v>
      </c>
      <c r="N230" s="111">
        <v>100</v>
      </c>
    </row>
    <row r="231" spans="1:14" s="74" customFormat="1" ht="33" x14ac:dyDescent="0.3">
      <c r="A231" s="287" t="s">
        <v>482</v>
      </c>
      <c r="B231" s="288">
        <v>180</v>
      </c>
      <c r="C231" s="113"/>
      <c r="D231" s="110" t="s">
        <v>243</v>
      </c>
      <c r="E231" s="111">
        <v>200</v>
      </c>
      <c r="F231" s="113"/>
      <c r="G231" s="110" t="s">
        <v>295</v>
      </c>
      <c r="H231" s="111">
        <v>200</v>
      </c>
      <c r="I231" s="113"/>
      <c r="J231" s="110" t="s">
        <v>278</v>
      </c>
      <c r="K231" s="111">
        <v>200</v>
      </c>
      <c r="L231" s="113"/>
      <c r="M231" s="110" t="s">
        <v>243</v>
      </c>
      <c r="N231" s="111">
        <v>200</v>
      </c>
    </row>
    <row r="232" spans="1:14" s="74" customFormat="1" x14ac:dyDescent="0.3">
      <c r="A232" s="287" t="s">
        <v>456</v>
      </c>
      <c r="B232" s="288">
        <v>100</v>
      </c>
      <c r="C232" s="113" t="s">
        <v>325</v>
      </c>
      <c r="D232" s="110" t="s">
        <v>251</v>
      </c>
      <c r="E232" s="111">
        <v>150</v>
      </c>
      <c r="F232" s="113" t="s">
        <v>325</v>
      </c>
      <c r="G232" s="110" t="s">
        <v>90</v>
      </c>
      <c r="H232" s="111">
        <v>150</v>
      </c>
      <c r="I232" s="113" t="s">
        <v>325</v>
      </c>
      <c r="J232" s="110" t="s">
        <v>238</v>
      </c>
      <c r="K232" s="111">
        <v>150</v>
      </c>
      <c r="L232" s="113" t="s">
        <v>325</v>
      </c>
      <c r="M232" s="110" t="s">
        <v>251</v>
      </c>
      <c r="N232" s="111">
        <v>150</v>
      </c>
    </row>
    <row r="233" spans="1:14" s="105" customFormat="1" x14ac:dyDescent="0.25">
      <c r="A233" s="289"/>
      <c r="B233" s="290"/>
      <c r="C233" s="356" t="s">
        <v>130</v>
      </c>
      <c r="D233" s="356"/>
      <c r="E233" s="114">
        <f>SUM(E230:E232)</f>
        <v>450</v>
      </c>
      <c r="F233" s="356" t="s">
        <v>130</v>
      </c>
      <c r="G233" s="356"/>
      <c r="H233" s="114">
        <f>SUM(H230:H232)</f>
        <v>450</v>
      </c>
      <c r="I233" s="356" t="s">
        <v>130</v>
      </c>
      <c r="J233" s="356"/>
      <c r="K233" s="114">
        <f>SUM(K230:K232)</f>
        <v>450</v>
      </c>
      <c r="L233" s="356" t="s">
        <v>130</v>
      </c>
      <c r="M233" s="356"/>
      <c r="N233" s="114">
        <f>SUM(N230:N232)</f>
        <v>450</v>
      </c>
    </row>
    <row r="234" spans="1:14" s="105" customFormat="1" x14ac:dyDescent="0.25">
      <c r="A234" s="289"/>
      <c r="B234" s="290"/>
      <c r="C234" s="356" t="s">
        <v>673</v>
      </c>
      <c r="D234" s="356"/>
      <c r="E234" s="115">
        <f>E233+E229+E220</f>
        <v>1970</v>
      </c>
      <c r="F234" s="356" t="s">
        <v>673</v>
      </c>
      <c r="G234" s="356"/>
      <c r="H234" s="115">
        <f>H233+H229+H220</f>
        <v>1925</v>
      </c>
      <c r="I234" s="356" t="s">
        <v>673</v>
      </c>
      <c r="J234" s="356"/>
      <c r="K234" s="115">
        <f>K233+K229+K220</f>
        <v>1925</v>
      </c>
      <c r="L234" s="356" t="s">
        <v>673</v>
      </c>
      <c r="M234" s="356"/>
      <c r="N234" s="115">
        <f>N233+N229+N220</f>
        <v>1970</v>
      </c>
    </row>
    <row r="235" spans="1:14" s="74" customFormat="1" x14ac:dyDescent="0.3">
      <c r="A235" s="287" t="s">
        <v>445</v>
      </c>
      <c r="B235" s="288">
        <v>10</v>
      </c>
      <c r="C235" s="109" t="s">
        <v>321</v>
      </c>
      <c r="D235" s="110" t="s">
        <v>80</v>
      </c>
      <c r="E235" s="111">
        <v>15</v>
      </c>
      <c r="F235" s="109" t="s">
        <v>321</v>
      </c>
      <c r="G235" s="110" t="s">
        <v>80</v>
      </c>
      <c r="H235" s="111">
        <v>15</v>
      </c>
      <c r="I235" s="109" t="s">
        <v>321</v>
      </c>
      <c r="J235" s="110" t="s">
        <v>80</v>
      </c>
      <c r="K235" s="111">
        <v>15</v>
      </c>
      <c r="L235" s="109" t="s">
        <v>321</v>
      </c>
      <c r="M235" s="110" t="s">
        <v>80</v>
      </c>
      <c r="N235" s="111">
        <v>15</v>
      </c>
    </row>
    <row r="236" spans="1:14" s="74" customFormat="1" ht="33" x14ac:dyDescent="0.3">
      <c r="A236" s="287" t="s">
        <v>484</v>
      </c>
      <c r="B236" s="288">
        <v>150</v>
      </c>
      <c r="C236" s="109" t="s">
        <v>487</v>
      </c>
      <c r="D236" s="110" t="s">
        <v>302</v>
      </c>
      <c r="E236" s="111">
        <v>180</v>
      </c>
      <c r="F236" s="113" t="s">
        <v>485</v>
      </c>
      <c r="G236" s="110" t="s">
        <v>253</v>
      </c>
      <c r="H236" s="111">
        <v>180</v>
      </c>
      <c r="I236" s="113" t="s">
        <v>485</v>
      </c>
      <c r="J236" s="110" t="s">
        <v>283</v>
      </c>
      <c r="K236" s="111">
        <v>180</v>
      </c>
      <c r="L236" s="109" t="s">
        <v>487</v>
      </c>
      <c r="M236" s="110" t="s">
        <v>302</v>
      </c>
      <c r="N236" s="111">
        <v>180</v>
      </c>
    </row>
    <row r="237" spans="1:14" s="74" customFormat="1" ht="49.5" x14ac:dyDescent="0.3">
      <c r="A237" s="287" t="s">
        <v>451</v>
      </c>
      <c r="B237" s="288">
        <v>180</v>
      </c>
      <c r="C237" s="109" t="s">
        <v>488</v>
      </c>
      <c r="D237" s="110" t="s">
        <v>46</v>
      </c>
      <c r="E237" s="111">
        <v>200</v>
      </c>
      <c r="F237" s="109" t="s">
        <v>453</v>
      </c>
      <c r="G237" s="110" t="s">
        <v>454</v>
      </c>
      <c r="H237" s="111">
        <v>200</v>
      </c>
      <c r="I237" s="109" t="s">
        <v>452</v>
      </c>
      <c r="J237" s="110" t="s">
        <v>14</v>
      </c>
      <c r="K237" s="111">
        <v>200</v>
      </c>
      <c r="L237" s="109" t="s">
        <v>488</v>
      </c>
      <c r="M237" s="110" t="s">
        <v>46</v>
      </c>
      <c r="N237" s="111">
        <v>200</v>
      </c>
    </row>
    <row r="238" spans="1:14" s="74" customFormat="1" x14ac:dyDescent="0.3">
      <c r="A238" s="287" t="s">
        <v>183</v>
      </c>
      <c r="B238" s="288">
        <v>50</v>
      </c>
      <c r="C238" s="109" t="s">
        <v>489</v>
      </c>
      <c r="D238" s="110" t="s">
        <v>254</v>
      </c>
      <c r="E238" s="111">
        <v>50</v>
      </c>
      <c r="F238" s="109" t="s">
        <v>489</v>
      </c>
      <c r="G238" s="110" t="s">
        <v>55</v>
      </c>
      <c r="H238" s="111">
        <v>50</v>
      </c>
      <c r="I238" s="109" t="s">
        <v>489</v>
      </c>
      <c r="J238" s="110" t="s">
        <v>313</v>
      </c>
      <c r="K238" s="111">
        <v>50</v>
      </c>
      <c r="L238" s="109" t="s">
        <v>489</v>
      </c>
      <c r="M238" s="110" t="s">
        <v>254</v>
      </c>
      <c r="N238" s="111">
        <v>50</v>
      </c>
    </row>
    <row r="239" spans="1:14" s="74" customFormat="1" x14ac:dyDescent="0.3">
      <c r="A239" s="287" t="s">
        <v>456</v>
      </c>
      <c r="B239" s="288">
        <v>100</v>
      </c>
      <c r="C239" s="109" t="s">
        <v>325</v>
      </c>
      <c r="D239" s="110" t="s">
        <v>90</v>
      </c>
      <c r="E239" s="111">
        <v>100</v>
      </c>
      <c r="F239" s="109" t="s">
        <v>325</v>
      </c>
      <c r="G239" s="110" t="s">
        <v>81</v>
      </c>
      <c r="H239" s="111">
        <v>100</v>
      </c>
      <c r="I239" s="109" t="s">
        <v>325</v>
      </c>
      <c r="J239" s="110" t="s">
        <v>251</v>
      </c>
      <c r="K239" s="111">
        <v>100</v>
      </c>
      <c r="L239" s="109" t="s">
        <v>325</v>
      </c>
      <c r="M239" s="110" t="s">
        <v>90</v>
      </c>
      <c r="N239" s="111">
        <v>100</v>
      </c>
    </row>
    <row r="240" spans="1:14" s="105" customFormat="1" x14ac:dyDescent="0.25">
      <c r="A240" s="289"/>
      <c r="B240" s="290"/>
      <c r="C240" s="356" t="s">
        <v>82</v>
      </c>
      <c r="D240" s="356"/>
      <c r="E240" s="114">
        <f>SUM(E235:E239)</f>
        <v>545</v>
      </c>
      <c r="F240" s="356" t="s">
        <v>82</v>
      </c>
      <c r="G240" s="356"/>
      <c r="H240" s="114">
        <f>SUM(H235:H239)</f>
        <v>545</v>
      </c>
      <c r="I240" s="356" t="s">
        <v>82</v>
      </c>
      <c r="J240" s="356"/>
      <c r="K240" s="114">
        <f>SUM(K235:K239)</f>
        <v>545</v>
      </c>
      <c r="L240" s="356" t="s">
        <v>82</v>
      </c>
      <c r="M240" s="356"/>
      <c r="N240" s="114">
        <f>SUM(N235:N239)</f>
        <v>545</v>
      </c>
    </row>
    <row r="241" spans="1:14" s="74" customFormat="1" ht="49.5" x14ac:dyDescent="0.3">
      <c r="A241" s="287" t="s">
        <v>457</v>
      </c>
      <c r="B241" s="288">
        <v>60</v>
      </c>
      <c r="C241" s="109" t="s">
        <v>380</v>
      </c>
      <c r="D241" s="110" t="s">
        <v>303</v>
      </c>
      <c r="E241" s="111">
        <v>60</v>
      </c>
      <c r="F241" s="109" t="s">
        <v>592</v>
      </c>
      <c r="G241" s="110" t="s">
        <v>290</v>
      </c>
      <c r="H241" s="111">
        <v>60</v>
      </c>
      <c r="I241" s="109" t="s">
        <v>490</v>
      </c>
      <c r="J241" s="110" t="s">
        <v>257</v>
      </c>
      <c r="K241" s="111">
        <v>60</v>
      </c>
      <c r="L241" s="109" t="s">
        <v>380</v>
      </c>
      <c r="M241" s="110" t="s">
        <v>303</v>
      </c>
      <c r="N241" s="111">
        <v>60</v>
      </c>
    </row>
    <row r="242" spans="1:14" s="74" customFormat="1" ht="66" x14ac:dyDescent="0.3">
      <c r="A242" s="287" t="s">
        <v>496</v>
      </c>
      <c r="B242" s="288">
        <v>200</v>
      </c>
      <c r="C242" s="113" t="s">
        <v>497</v>
      </c>
      <c r="D242" s="110" t="s">
        <v>270</v>
      </c>
      <c r="E242" s="111">
        <v>220</v>
      </c>
      <c r="F242" s="109" t="s">
        <v>498</v>
      </c>
      <c r="G242" s="110" t="s">
        <v>499</v>
      </c>
      <c r="H242" s="111">
        <v>200</v>
      </c>
      <c r="I242" s="113" t="s">
        <v>594</v>
      </c>
      <c r="J242" s="110" t="s">
        <v>595</v>
      </c>
      <c r="K242" s="111">
        <v>200</v>
      </c>
      <c r="L242" s="113" t="s">
        <v>497</v>
      </c>
      <c r="M242" s="110" t="s">
        <v>270</v>
      </c>
      <c r="N242" s="111">
        <v>220</v>
      </c>
    </row>
    <row r="243" spans="1:14" s="74" customFormat="1" ht="66" x14ac:dyDescent="0.3">
      <c r="A243" s="287" t="s">
        <v>674</v>
      </c>
      <c r="B243" s="288">
        <v>90</v>
      </c>
      <c r="C243" s="113" t="s">
        <v>675</v>
      </c>
      <c r="D243" s="110" t="s">
        <v>304</v>
      </c>
      <c r="E243" s="111">
        <v>95</v>
      </c>
      <c r="F243" s="113" t="s">
        <v>676</v>
      </c>
      <c r="G243" s="110" t="s">
        <v>677</v>
      </c>
      <c r="H243" s="111">
        <v>95</v>
      </c>
      <c r="I243" s="113" t="s">
        <v>467</v>
      </c>
      <c r="J243" s="110" t="s">
        <v>309</v>
      </c>
      <c r="K243" s="111">
        <v>90</v>
      </c>
      <c r="L243" s="113" t="s">
        <v>675</v>
      </c>
      <c r="M243" s="110" t="s">
        <v>304</v>
      </c>
      <c r="N243" s="111">
        <v>95</v>
      </c>
    </row>
    <row r="244" spans="1:14" s="74" customFormat="1" ht="49.5" x14ac:dyDescent="0.3">
      <c r="A244" s="287" t="s">
        <v>522</v>
      </c>
      <c r="B244" s="288">
        <v>150</v>
      </c>
      <c r="C244" s="109" t="s">
        <v>525</v>
      </c>
      <c r="D244" s="110" t="s">
        <v>292</v>
      </c>
      <c r="E244" s="111">
        <v>150</v>
      </c>
      <c r="F244" s="113" t="s">
        <v>523</v>
      </c>
      <c r="G244" s="110" t="s">
        <v>263</v>
      </c>
      <c r="H244" s="111">
        <v>150</v>
      </c>
      <c r="I244" s="109" t="s">
        <v>524</v>
      </c>
      <c r="J244" s="110" t="s">
        <v>297</v>
      </c>
      <c r="K244" s="111">
        <v>150</v>
      </c>
      <c r="L244" s="109" t="s">
        <v>525</v>
      </c>
      <c r="M244" s="110" t="s">
        <v>292</v>
      </c>
      <c r="N244" s="111">
        <v>150</v>
      </c>
    </row>
    <row r="245" spans="1:14" s="74" customFormat="1" ht="33" x14ac:dyDescent="0.3">
      <c r="A245" s="287" t="s">
        <v>508</v>
      </c>
      <c r="B245" s="288">
        <v>180</v>
      </c>
      <c r="C245" s="116"/>
      <c r="D245" s="110" t="s">
        <v>260</v>
      </c>
      <c r="E245" s="111">
        <v>200</v>
      </c>
      <c r="F245" s="116"/>
      <c r="G245" s="110" t="s">
        <v>260</v>
      </c>
      <c r="H245" s="111">
        <v>200</v>
      </c>
      <c r="I245" s="116"/>
      <c r="J245" s="110" t="s">
        <v>260</v>
      </c>
      <c r="K245" s="111">
        <v>200</v>
      </c>
      <c r="L245" s="116"/>
      <c r="M245" s="110" t="s">
        <v>260</v>
      </c>
      <c r="N245" s="111">
        <v>200</v>
      </c>
    </row>
    <row r="246" spans="1:14" s="74" customFormat="1" ht="49.5" x14ac:dyDescent="0.3">
      <c r="A246" s="287" t="s">
        <v>455</v>
      </c>
      <c r="B246" s="288">
        <v>20</v>
      </c>
      <c r="C246" s="113"/>
      <c r="D246" s="110" t="s">
        <v>244</v>
      </c>
      <c r="E246" s="111">
        <v>20</v>
      </c>
      <c r="F246" s="113"/>
      <c r="G246" s="110" t="s">
        <v>244</v>
      </c>
      <c r="H246" s="111">
        <v>20</v>
      </c>
      <c r="I246" s="113"/>
      <c r="J246" s="110" t="s">
        <v>244</v>
      </c>
      <c r="K246" s="111">
        <v>20</v>
      </c>
      <c r="L246" s="113"/>
      <c r="M246" s="110" t="s">
        <v>244</v>
      </c>
      <c r="N246" s="111">
        <v>20</v>
      </c>
    </row>
    <row r="247" spans="1:14" s="74" customFormat="1" ht="33" x14ac:dyDescent="0.3">
      <c r="A247" s="287" t="s">
        <v>479</v>
      </c>
      <c r="B247" s="288">
        <v>40</v>
      </c>
      <c r="C247" s="113"/>
      <c r="D247" s="110" t="s">
        <v>250</v>
      </c>
      <c r="E247" s="111">
        <v>50</v>
      </c>
      <c r="F247" s="113"/>
      <c r="G247" s="110" t="s">
        <v>250</v>
      </c>
      <c r="H247" s="111">
        <v>50</v>
      </c>
      <c r="I247" s="113"/>
      <c r="J247" s="110" t="s">
        <v>250</v>
      </c>
      <c r="K247" s="111">
        <v>50</v>
      </c>
      <c r="L247" s="113"/>
      <c r="M247" s="110" t="s">
        <v>250</v>
      </c>
      <c r="N247" s="111">
        <v>50</v>
      </c>
    </row>
    <row r="248" spans="1:14" s="74" customFormat="1" x14ac:dyDescent="0.3">
      <c r="A248" s="287" t="s">
        <v>456</v>
      </c>
      <c r="B248" s="288">
        <v>100</v>
      </c>
      <c r="C248" s="109" t="s">
        <v>325</v>
      </c>
      <c r="D248" s="110" t="s">
        <v>81</v>
      </c>
      <c r="E248" s="111">
        <v>100</v>
      </c>
      <c r="F248" s="109" t="s">
        <v>325</v>
      </c>
      <c r="G248" s="110" t="s">
        <v>103</v>
      </c>
      <c r="H248" s="111">
        <v>100</v>
      </c>
      <c r="I248" s="109" t="s">
        <v>325</v>
      </c>
      <c r="J248" s="110" t="s">
        <v>90</v>
      </c>
      <c r="K248" s="111">
        <v>100</v>
      </c>
      <c r="L248" s="109" t="s">
        <v>325</v>
      </c>
      <c r="M248" s="110" t="s">
        <v>81</v>
      </c>
      <c r="N248" s="111">
        <v>100</v>
      </c>
    </row>
    <row r="249" spans="1:14" s="105" customFormat="1" x14ac:dyDescent="0.25">
      <c r="A249" s="289"/>
      <c r="B249" s="290"/>
      <c r="C249" s="356" t="s">
        <v>86</v>
      </c>
      <c r="D249" s="356"/>
      <c r="E249" s="114">
        <f>SUM(E241:E248)</f>
        <v>895</v>
      </c>
      <c r="F249" s="356" t="s">
        <v>86</v>
      </c>
      <c r="G249" s="356"/>
      <c r="H249" s="114">
        <f>SUM(H241:H248)</f>
        <v>875</v>
      </c>
      <c r="I249" s="356" t="s">
        <v>86</v>
      </c>
      <c r="J249" s="356"/>
      <c r="K249" s="114">
        <f>SUM(K241:K248)</f>
        <v>870</v>
      </c>
      <c r="L249" s="356" t="s">
        <v>86</v>
      </c>
      <c r="M249" s="356"/>
      <c r="N249" s="114">
        <f>SUM(N241:N248)</f>
        <v>895</v>
      </c>
    </row>
    <row r="250" spans="1:14" s="74" customFormat="1" x14ac:dyDescent="0.3">
      <c r="A250" s="287" t="s">
        <v>510</v>
      </c>
      <c r="B250" s="288">
        <v>50</v>
      </c>
      <c r="C250" s="113" t="s">
        <v>511</v>
      </c>
      <c r="D250" s="110" t="s">
        <v>261</v>
      </c>
      <c r="E250" s="111">
        <v>75</v>
      </c>
      <c r="F250" s="113"/>
      <c r="G250" s="110" t="s">
        <v>114</v>
      </c>
      <c r="H250" s="111">
        <v>75</v>
      </c>
      <c r="I250" s="109" t="s">
        <v>567</v>
      </c>
      <c r="J250" s="110" t="s">
        <v>272</v>
      </c>
      <c r="K250" s="111">
        <v>75</v>
      </c>
      <c r="L250" s="113" t="s">
        <v>511</v>
      </c>
      <c r="M250" s="110" t="s">
        <v>261</v>
      </c>
      <c r="N250" s="111">
        <v>75</v>
      </c>
    </row>
    <row r="251" spans="1:14" s="74" customFormat="1" ht="49.5" x14ac:dyDescent="0.3">
      <c r="A251" s="287" t="s">
        <v>451</v>
      </c>
      <c r="B251" s="288">
        <v>180</v>
      </c>
      <c r="C251" s="109" t="s">
        <v>452</v>
      </c>
      <c r="D251" s="110" t="s">
        <v>14</v>
      </c>
      <c r="E251" s="111">
        <v>200</v>
      </c>
      <c r="F251" s="113" t="s">
        <v>452</v>
      </c>
      <c r="G251" s="110" t="s">
        <v>101</v>
      </c>
      <c r="H251" s="111">
        <v>200</v>
      </c>
      <c r="I251" s="113" t="s">
        <v>453</v>
      </c>
      <c r="J251" s="110" t="s">
        <v>95</v>
      </c>
      <c r="K251" s="111">
        <v>200</v>
      </c>
      <c r="L251" s="109" t="s">
        <v>452</v>
      </c>
      <c r="M251" s="110" t="s">
        <v>14</v>
      </c>
      <c r="N251" s="111">
        <v>200</v>
      </c>
    </row>
    <row r="252" spans="1:14" s="74" customFormat="1" x14ac:dyDescent="0.3">
      <c r="A252" s="287" t="s">
        <v>456</v>
      </c>
      <c r="B252" s="288">
        <v>100</v>
      </c>
      <c r="C252" s="113" t="s">
        <v>325</v>
      </c>
      <c r="D252" s="110" t="s">
        <v>103</v>
      </c>
      <c r="E252" s="111">
        <v>100</v>
      </c>
      <c r="F252" s="113" t="s">
        <v>325</v>
      </c>
      <c r="G252" s="110" t="s">
        <v>81</v>
      </c>
      <c r="H252" s="111">
        <v>100</v>
      </c>
      <c r="I252" s="113" t="s">
        <v>325</v>
      </c>
      <c r="J252" s="110" t="s">
        <v>509</v>
      </c>
      <c r="K252" s="111">
        <v>100</v>
      </c>
      <c r="L252" s="113" t="s">
        <v>325</v>
      </c>
      <c r="M252" s="110" t="s">
        <v>103</v>
      </c>
      <c r="N252" s="111">
        <v>100</v>
      </c>
    </row>
    <row r="253" spans="1:14" s="105" customFormat="1" x14ac:dyDescent="0.25">
      <c r="A253" s="289"/>
      <c r="B253" s="290"/>
      <c r="C253" s="356" t="s">
        <v>130</v>
      </c>
      <c r="D253" s="356"/>
      <c r="E253" s="114">
        <f>SUM(E250:E252)</f>
        <v>375</v>
      </c>
      <c r="F253" s="356" t="s">
        <v>130</v>
      </c>
      <c r="G253" s="356"/>
      <c r="H253" s="114">
        <f>SUM(H250:H252)</f>
        <v>375</v>
      </c>
      <c r="I253" s="356" t="s">
        <v>130</v>
      </c>
      <c r="J253" s="356"/>
      <c r="K253" s="114">
        <f>SUM(K250:K252)</f>
        <v>375</v>
      </c>
      <c r="L253" s="356" t="s">
        <v>130</v>
      </c>
      <c r="M253" s="356"/>
      <c r="N253" s="114">
        <f>SUM(N250:N252)</f>
        <v>375</v>
      </c>
    </row>
    <row r="254" spans="1:14" s="105" customFormat="1" x14ac:dyDescent="0.25">
      <c r="A254" s="289"/>
      <c r="B254" s="290"/>
      <c r="C254" s="356" t="s">
        <v>678</v>
      </c>
      <c r="D254" s="356"/>
      <c r="E254" s="115">
        <f>E249+E253+E240</f>
        <v>1815</v>
      </c>
      <c r="F254" s="356" t="s">
        <v>678</v>
      </c>
      <c r="G254" s="356"/>
      <c r="H254" s="115">
        <f>H249+H253+H240</f>
        <v>1795</v>
      </c>
      <c r="I254" s="356" t="s">
        <v>678</v>
      </c>
      <c r="J254" s="356"/>
      <c r="K254" s="115">
        <f>K249+K253+K240</f>
        <v>1790</v>
      </c>
      <c r="L254" s="356" t="s">
        <v>678</v>
      </c>
      <c r="M254" s="356"/>
      <c r="N254" s="115">
        <f>N249+N253+N240</f>
        <v>1815</v>
      </c>
    </row>
    <row r="255" spans="1:14" s="74" customFormat="1" x14ac:dyDescent="0.3">
      <c r="A255" s="287" t="s">
        <v>445</v>
      </c>
      <c r="B255" s="288">
        <v>10</v>
      </c>
      <c r="C255" s="109" t="s">
        <v>320</v>
      </c>
      <c r="D255" s="110" t="s">
        <v>79</v>
      </c>
      <c r="E255" s="111">
        <v>10</v>
      </c>
      <c r="F255" s="109" t="s">
        <v>320</v>
      </c>
      <c r="G255" s="110" t="s">
        <v>79</v>
      </c>
      <c r="H255" s="111">
        <v>10</v>
      </c>
      <c r="I255" s="109" t="s">
        <v>320</v>
      </c>
      <c r="J255" s="110" t="s">
        <v>79</v>
      </c>
      <c r="K255" s="111">
        <v>10</v>
      </c>
      <c r="L255" s="109" t="s">
        <v>320</v>
      </c>
      <c r="M255" s="110" t="s">
        <v>79</v>
      </c>
      <c r="N255" s="111">
        <v>10</v>
      </c>
    </row>
    <row r="256" spans="1:14" s="74" customFormat="1" ht="33" x14ac:dyDescent="0.3">
      <c r="A256" s="287" t="s">
        <v>679</v>
      </c>
      <c r="B256" s="288">
        <v>90</v>
      </c>
      <c r="C256" s="109" t="s">
        <v>680</v>
      </c>
      <c r="D256" s="110" t="s">
        <v>273</v>
      </c>
      <c r="E256" s="111">
        <v>90</v>
      </c>
      <c r="F256" s="109" t="s">
        <v>572</v>
      </c>
      <c r="G256" s="110" t="s">
        <v>573</v>
      </c>
      <c r="H256" s="111">
        <v>95</v>
      </c>
      <c r="I256" s="109" t="s">
        <v>570</v>
      </c>
      <c r="J256" s="110" t="s">
        <v>571</v>
      </c>
      <c r="K256" s="111">
        <v>120</v>
      </c>
      <c r="L256" s="109" t="s">
        <v>680</v>
      </c>
      <c r="M256" s="110" t="s">
        <v>273</v>
      </c>
      <c r="N256" s="111">
        <v>90</v>
      </c>
    </row>
    <row r="257" spans="1:14" s="74" customFormat="1" x14ac:dyDescent="0.3">
      <c r="A257" s="287" t="s">
        <v>574</v>
      </c>
      <c r="B257" s="288">
        <v>150</v>
      </c>
      <c r="C257" s="113" t="s">
        <v>575</v>
      </c>
      <c r="D257" s="110" t="s">
        <v>274</v>
      </c>
      <c r="E257" s="111">
        <v>150</v>
      </c>
      <c r="F257" s="113" t="s">
        <v>681</v>
      </c>
      <c r="G257" s="110" t="s">
        <v>682</v>
      </c>
      <c r="H257" s="111">
        <v>150</v>
      </c>
      <c r="I257" s="113" t="s">
        <v>683</v>
      </c>
      <c r="J257" s="110" t="s">
        <v>684</v>
      </c>
      <c r="K257" s="111">
        <v>150</v>
      </c>
      <c r="L257" s="113" t="s">
        <v>575</v>
      </c>
      <c r="M257" s="110" t="s">
        <v>274</v>
      </c>
      <c r="N257" s="111">
        <v>150</v>
      </c>
    </row>
    <row r="258" spans="1:14" s="74" customFormat="1" ht="49.5" x14ac:dyDescent="0.3">
      <c r="A258" s="287" t="s">
        <v>451</v>
      </c>
      <c r="B258" s="288">
        <v>180</v>
      </c>
      <c r="C258" s="113" t="s">
        <v>453</v>
      </c>
      <c r="D258" s="110" t="s">
        <v>95</v>
      </c>
      <c r="E258" s="111">
        <v>200</v>
      </c>
      <c r="F258" s="109" t="s">
        <v>580</v>
      </c>
      <c r="G258" s="110" t="s">
        <v>15</v>
      </c>
      <c r="H258" s="111">
        <v>200</v>
      </c>
      <c r="I258" s="109" t="s">
        <v>488</v>
      </c>
      <c r="J258" s="110" t="s">
        <v>46</v>
      </c>
      <c r="K258" s="111">
        <v>200</v>
      </c>
      <c r="L258" s="113" t="s">
        <v>453</v>
      </c>
      <c r="M258" s="110" t="s">
        <v>95</v>
      </c>
      <c r="N258" s="111">
        <v>200</v>
      </c>
    </row>
    <row r="259" spans="1:14" s="74" customFormat="1" ht="49.5" x14ac:dyDescent="0.3">
      <c r="A259" s="287" t="s">
        <v>455</v>
      </c>
      <c r="B259" s="288">
        <v>30</v>
      </c>
      <c r="C259" s="113"/>
      <c r="D259" s="110" t="s">
        <v>244</v>
      </c>
      <c r="E259" s="111">
        <v>40</v>
      </c>
      <c r="F259" s="113"/>
      <c r="G259" s="110" t="s">
        <v>244</v>
      </c>
      <c r="H259" s="111">
        <v>40</v>
      </c>
      <c r="I259" s="113"/>
      <c r="J259" s="110" t="s">
        <v>244</v>
      </c>
      <c r="K259" s="111">
        <v>40</v>
      </c>
      <c r="L259" s="113"/>
      <c r="M259" s="110" t="s">
        <v>244</v>
      </c>
      <c r="N259" s="111">
        <v>40</v>
      </c>
    </row>
    <row r="260" spans="1:14" s="74" customFormat="1" x14ac:dyDescent="0.3">
      <c r="A260" s="287" t="s">
        <v>456</v>
      </c>
      <c r="B260" s="288">
        <v>100</v>
      </c>
      <c r="C260" s="109" t="s">
        <v>325</v>
      </c>
      <c r="D260" s="110" t="s">
        <v>81</v>
      </c>
      <c r="E260" s="111">
        <v>100</v>
      </c>
      <c r="F260" s="109" t="s">
        <v>325</v>
      </c>
      <c r="G260" s="110" t="s">
        <v>90</v>
      </c>
      <c r="H260" s="111">
        <v>100</v>
      </c>
      <c r="I260" s="109" t="s">
        <v>325</v>
      </c>
      <c r="J260" s="110" t="s">
        <v>251</v>
      </c>
      <c r="K260" s="111">
        <v>100</v>
      </c>
      <c r="L260" s="109" t="s">
        <v>325</v>
      </c>
      <c r="M260" s="110" t="s">
        <v>81</v>
      </c>
      <c r="N260" s="111">
        <v>100</v>
      </c>
    </row>
    <row r="261" spans="1:14" s="105" customFormat="1" x14ac:dyDescent="0.25">
      <c r="A261" s="289"/>
      <c r="B261" s="290"/>
      <c r="C261" s="356" t="s">
        <v>82</v>
      </c>
      <c r="D261" s="356"/>
      <c r="E261" s="114">
        <f>SUM(E255:E260)</f>
        <v>590</v>
      </c>
      <c r="F261" s="356" t="s">
        <v>82</v>
      </c>
      <c r="G261" s="356"/>
      <c r="H261" s="114">
        <f>SUM(H255:H260)</f>
        <v>595</v>
      </c>
      <c r="I261" s="356" t="s">
        <v>82</v>
      </c>
      <c r="J261" s="356"/>
      <c r="K261" s="114">
        <f>SUM(K255:K260)</f>
        <v>620</v>
      </c>
      <c r="L261" s="356" t="s">
        <v>82</v>
      </c>
      <c r="M261" s="356"/>
      <c r="N261" s="114">
        <f>SUM(N255:N260)</f>
        <v>590</v>
      </c>
    </row>
    <row r="262" spans="1:14" s="74" customFormat="1" ht="49.5" x14ac:dyDescent="0.3">
      <c r="A262" s="287" t="s">
        <v>457</v>
      </c>
      <c r="B262" s="288">
        <v>60</v>
      </c>
      <c r="C262" s="109" t="s">
        <v>549</v>
      </c>
      <c r="D262" s="110" t="s">
        <v>275</v>
      </c>
      <c r="E262" s="111">
        <v>60</v>
      </c>
      <c r="F262" s="109" t="s">
        <v>378</v>
      </c>
      <c r="G262" s="110" t="s">
        <v>300</v>
      </c>
      <c r="H262" s="111">
        <v>60</v>
      </c>
      <c r="I262" s="109" t="s">
        <v>609</v>
      </c>
      <c r="J262" s="110" t="s">
        <v>298</v>
      </c>
      <c r="K262" s="111">
        <v>60</v>
      </c>
      <c r="L262" s="109" t="s">
        <v>427</v>
      </c>
      <c r="M262" s="110" t="s">
        <v>428</v>
      </c>
      <c r="N262" s="111">
        <v>60</v>
      </c>
    </row>
    <row r="263" spans="1:14" s="74" customFormat="1" ht="66" x14ac:dyDescent="0.3">
      <c r="A263" s="287" t="s">
        <v>496</v>
      </c>
      <c r="B263" s="288">
        <v>200</v>
      </c>
      <c r="C263" s="109" t="s">
        <v>593</v>
      </c>
      <c r="D263" s="110" t="s">
        <v>218</v>
      </c>
      <c r="E263" s="111">
        <v>200</v>
      </c>
      <c r="F263" s="109" t="s">
        <v>497</v>
      </c>
      <c r="G263" s="110" t="s">
        <v>628</v>
      </c>
      <c r="H263" s="111">
        <v>200</v>
      </c>
      <c r="I263" s="113" t="s">
        <v>553</v>
      </c>
      <c r="J263" s="110" t="s">
        <v>554</v>
      </c>
      <c r="K263" s="111">
        <v>200</v>
      </c>
      <c r="L263" s="109" t="s">
        <v>593</v>
      </c>
      <c r="M263" s="110" t="s">
        <v>218</v>
      </c>
      <c r="N263" s="111">
        <v>200</v>
      </c>
    </row>
    <row r="264" spans="1:14" s="74" customFormat="1" ht="33" x14ac:dyDescent="0.3">
      <c r="A264" s="287" t="s">
        <v>685</v>
      </c>
      <c r="B264" s="288">
        <v>240</v>
      </c>
      <c r="C264" s="109" t="s">
        <v>536</v>
      </c>
      <c r="D264" s="110" t="s">
        <v>305</v>
      </c>
      <c r="E264" s="111">
        <v>245</v>
      </c>
      <c r="F264" s="109" t="s">
        <v>686</v>
      </c>
      <c r="G264" s="110" t="s">
        <v>687</v>
      </c>
      <c r="H264" s="111">
        <v>240</v>
      </c>
      <c r="I264" s="109" t="s">
        <v>688</v>
      </c>
      <c r="J264" s="110" t="s">
        <v>689</v>
      </c>
      <c r="K264" s="111">
        <v>245</v>
      </c>
      <c r="L264" s="109" t="s">
        <v>536</v>
      </c>
      <c r="M264" s="110" t="s">
        <v>305</v>
      </c>
      <c r="N264" s="111">
        <v>245</v>
      </c>
    </row>
    <row r="265" spans="1:14" s="74" customFormat="1" ht="66" x14ac:dyDescent="0.3">
      <c r="A265" s="287" t="s">
        <v>475</v>
      </c>
      <c r="B265" s="288">
        <v>180</v>
      </c>
      <c r="C265" s="109" t="s">
        <v>477</v>
      </c>
      <c r="D265" s="110" t="s">
        <v>96</v>
      </c>
      <c r="E265" s="111">
        <v>200</v>
      </c>
      <c r="F265" s="109" t="s">
        <v>476</v>
      </c>
      <c r="G265" s="110" t="s">
        <v>84</v>
      </c>
      <c r="H265" s="111">
        <v>200</v>
      </c>
      <c r="I265" s="109" t="s">
        <v>690</v>
      </c>
      <c r="J265" s="110" t="s">
        <v>691</v>
      </c>
      <c r="K265" s="111">
        <v>200</v>
      </c>
      <c r="L265" s="109" t="s">
        <v>477</v>
      </c>
      <c r="M265" s="110" t="s">
        <v>96</v>
      </c>
      <c r="N265" s="111">
        <v>200</v>
      </c>
    </row>
    <row r="266" spans="1:14" s="74" customFormat="1" ht="49.5" x14ac:dyDescent="0.3">
      <c r="A266" s="287" t="s">
        <v>455</v>
      </c>
      <c r="B266" s="288">
        <v>20</v>
      </c>
      <c r="C266" s="113"/>
      <c r="D266" s="110" t="s">
        <v>244</v>
      </c>
      <c r="E266" s="111">
        <v>20</v>
      </c>
      <c r="F266" s="113"/>
      <c r="G266" s="110" t="s">
        <v>244</v>
      </c>
      <c r="H266" s="111">
        <v>20</v>
      </c>
      <c r="I266" s="113"/>
      <c r="J266" s="110" t="s">
        <v>244</v>
      </c>
      <c r="K266" s="111">
        <v>20</v>
      </c>
      <c r="L266" s="113"/>
      <c r="M266" s="110" t="s">
        <v>244</v>
      </c>
      <c r="N266" s="111">
        <v>20</v>
      </c>
    </row>
    <row r="267" spans="1:14" s="74" customFormat="1" ht="33" x14ac:dyDescent="0.3">
      <c r="A267" s="287" t="s">
        <v>479</v>
      </c>
      <c r="B267" s="288">
        <v>40</v>
      </c>
      <c r="C267" s="113"/>
      <c r="D267" s="110" t="s">
        <v>250</v>
      </c>
      <c r="E267" s="111">
        <v>50</v>
      </c>
      <c r="F267" s="113"/>
      <c r="G267" s="110" t="s">
        <v>250</v>
      </c>
      <c r="H267" s="111">
        <v>50</v>
      </c>
      <c r="I267" s="113"/>
      <c r="J267" s="110" t="s">
        <v>250</v>
      </c>
      <c r="K267" s="111">
        <v>50</v>
      </c>
      <c r="L267" s="113"/>
      <c r="M267" s="110" t="s">
        <v>250</v>
      </c>
      <c r="N267" s="111">
        <v>50</v>
      </c>
    </row>
    <row r="268" spans="1:14" s="74" customFormat="1" x14ac:dyDescent="0.3">
      <c r="A268" s="287" t="s">
        <v>456</v>
      </c>
      <c r="B268" s="288">
        <v>100</v>
      </c>
      <c r="C268" s="109" t="s">
        <v>325</v>
      </c>
      <c r="D268" s="110" t="s">
        <v>90</v>
      </c>
      <c r="E268" s="111">
        <v>100</v>
      </c>
      <c r="F268" s="109" t="s">
        <v>325</v>
      </c>
      <c r="G268" s="110" t="s">
        <v>509</v>
      </c>
      <c r="H268" s="111">
        <v>100</v>
      </c>
      <c r="I268" s="109" t="s">
        <v>325</v>
      </c>
      <c r="J268" s="110" t="s">
        <v>81</v>
      </c>
      <c r="K268" s="111">
        <v>100</v>
      </c>
      <c r="L268" s="109" t="s">
        <v>325</v>
      </c>
      <c r="M268" s="110" t="s">
        <v>90</v>
      </c>
      <c r="N268" s="111">
        <v>100</v>
      </c>
    </row>
    <row r="269" spans="1:14" s="105" customFormat="1" x14ac:dyDescent="0.25">
      <c r="A269" s="289"/>
      <c r="B269" s="290"/>
      <c r="C269" s="356" t="s">
        <v>86</v>
      </c>
      <c r="D269" s="356"/>
      <c r="E269" s="114">
        <f>SUM(E262:E268)</f>
        <v>875</v>
      </c>
      <c r="F269" s="356" t="s">
        <v>86</v>
      </c>
      <c r="G269" s="356"/>
      <c r="H269" s="114">
        <f>SUM(H262:H268)</f>
        <v>870</v>
      </c>
      <c r="I269" s="356" t="s">
        <v>86</v>
      </c>
      <c r="J269" s="356"/>
      <c r="K269" s="114">
        <f>SUM(K262:K268)</f>
        <v>875</v>
      </c>
      <c r="L269" s="356" t="s">
        <v>86</v>
      </c>
      <c r="M269" s="356"/>
      <c r="N269" s="114">
        <f>SUM(N262:N268)</f>
        <v>875</v>
      </c>
    </row>
    <row r="270" spans="1:14" s="74" customFormat="1" ht="33" x14ac:dyDescent="0.3">
      <c r="A270" s="287" t="s">
        <v>484</v>
      </c>
      <c r="B270" s="288">
        <v>50</v>
      </c>
      <c r="C270" s="113" t="s">
        <v>487</v>
      </c>
      <c r="D270" s="110" t="s">
        <v>266</v>
      </c>
      <c r="E270" s="111">
        <v>75</v>
      </c>
      <c r="F270" s="113" t="s">
        <v>692</v>
      </c>
      <c r="G270" s="110" t="s">
        <v>693</v>
      </c>
      <c r="H270" s="111">
        <v>75</v>
      </c>
      <c r="I270" s="113" t="s">
        <v>539</v>
      </c>
      <c r="J270" s="110" t="s">
        <v>540</v>
      </c>
      <c r="K270" s="111">
        <v>75</v>
      </c>
      <c r="L270" s="113" t="s">
        <v>487</v>
      </c>
      <c r="M270" s="110" t="s">
        <v>266</v>
      </c>
      <c r="N270" s="111">
        <v>75</v>
      </c>
    </row>
    <row r="271" spans="1:14" s="74" customFormat="1" ht="33" x14ac:dyDescent="0.3">
      <c r="A271" s="287" t="s">
        <v>482</v>
      </c>
      <c r="B271" s="288">
        <v>180</v>
      </c>
      <c r="C271" s="113"/>
      <c r="D271" s="110" t="s">
        <v>267</v>
      </c>
      <c r="E271" s="111">
        <v>200</v>
      </c>
      <c r="F271" s="113"/>
      <c r="G271" s="110" t="s">
        <v>288</v>
      </c>
      <c r="H271" s="111">
        <v>200</v>
      </c>
      <c r="I271" s="113"/>
      <c r="J271" s="110" t="s">
        <v>617</v>
      </c>
      <c r="K271" s="111">
        <v>200</v>
      </c>
      <c r="L271" s="113"/>
      <c r="M271" s="110" t="s">
        <v>267</v>
      </c>
      <c r="N271" s="111">
        <v>200</v>
      </c>
    </row>
    <row r="272" spans="1:14" s="74" customFormat="1" x14ac:dyDescent="0.3">
      <c r="A272" s="287" t="s">
        <v>456</v>
      </c>
      <c r="B272" s="288">
        <v>100</v>
      </c>
      <c r="C272" s="113" t="s">
        <v>325</v>
      </c>
      <c r="D272" s="110" t="s">
        <v>245</v>
      </c>
      <c r="E272" s="111">
        <v>100</v>
      </c>
      <c r="F272" s="113" t="s">
        <v>325</v>
      </c>
      <c r="G272" s="110" t="s">
        <v>90</v>
      </c>
      <c r="H272" s="111">
        <v>100</v>
      </c>
      <c r="I272" s="113" t="s">
        <v>325</v>
      </c>
      <c r="J272" s="110" t="s">
        <v>103</v>
      </c>
      <c r="K272" s="111">
        <v>100</v>
      </c>
      <c r="L272" s="113" t="s">
        <v>325</v>
      </c>
      <c r="M272" s="110" t="s">
        <v>245</v>
      </c>
      <c r="N272" s="111">
        <v>100</v>
      </c>
    </row>
    <row r="273" spans="1:14" s="105" customFormat="1" x14ac:dyDescent="0.25">
      <c r="A273" s="289"/>
      <c r="B273" s="290"/>
      <c r="C273" s="356" t="s">
        <v>130</v>
      </c>
      <c r="D273" s="356"/>
      <c r="E273" s="114">
        <f>SUM(E270:E272)</f>
        <v>375</v>
      </c>
      <c r="F273" s="356" t="s">
        <v>130</v>
      </c>
      <c r="G273" s="356"/>
      <c r="H273" s="114">
        <f>SUM(H270:H272)</f>
        <v>375</v>
      </c>
      <c r="I273" s="356" t="s">
        <v>130</v>
      </c>
      <c r="J273" s="356"/>
      <c r="K273" s="114">
        <f>SUM(K270:K272)</f>
        <v>375</v>
      </c>
      <c r="L273" s="356" t="s">
        <v>130</v>
      </c>
      <c r="M273" s="356"/>
      <c r="N273" s="114">
        <f>SUM(N270:N272)</f>
        <v>375</v>
      </c>
    </row>
    <row r="274" spans="1:14" s="105" customFormat="1" x14ac:dyDescent="0.25">
      <c r="A274" s="289"/>
      <c r="B274" s="290"/>
      <c r="C274" s="356" t="s">
        <v>694</v>
      </c>
      <c r="D274" s="356"/>
      <c r="E274" s="115">
        <f>E273+E269+E261</f>
        <v>1840</v>
      </c>
      <c r="F274" s="356" t="s">
        <v>694</v>
      </c>
      <c r="G274" s="356"/>
      <c r="H274" s="115">
        <f>H273+H269+H261</f>
        <v>1840</v>
      </c>
      <c r="I274" s="356" t="s">
        <v>694</v>
      </c>
      <c r="J274" s="356"/>
      <c r="K274" s="115">
        <f>K273+K269+K261</f>
        <v>1870</v>
      </c>
      <c r="L274" s="356" t="s">
        <v>694</v>
      </c>
      <c r="M274" s="356"/>
      <c r="N274" s="115">
        <f>N273+N269+N261</f>
        <v>1840</v>
      </c>
    </row>
    <row r="275" spans="1:14" s="112" customFormat="1" x14ac:dyDescent="0.25">
      <c r="A275" s="287" t="s">
        <v>445</v>
      </c>
      <c r="B275" s="288">
        <v>10</v>
      </c>
      <c r="C275" s="109" t="s">
        <v>320</v>
      </c>
      <c r="D275" s="110" t="s">
        <v>79</v>
      </c>
      <c r="E275" s="111">
        <v>10</v>
      </c>
      <c r="F275" s="109" t="s">
        <v>320</v>
      </c>
      <c r="G275" s="110" t="s">
        <v>79</v>
      </c>
      <c r="H275" s="111">
        <v>10</v>
      </c>
      <c r="I275" s="109" t="s">
        <v>320</v>
      </c>
      <c r="J275" s="110" t="s">
        <v>79</v>
      </c>
      <c r="K275" s="111">
        <v>10</v>
      </c>
      <c r="L275" s="109" t="s">
        <v>320</v>
      </c>
      <c r="M275" s="110" t="s">
        <v>79</v>
      </c>
      <c r="N275" s="111">
        <v>10</v>
      </c>
    </row>
    <row r="276" spans="1:14" s="112" customFormat="1" x14ac:dyDescent="0.25">
      <c r="A276" s="287" t="s">
        <v>445</v>
      </c>
      <c r="B276" s="288">
        <v>10</v>
      </c>
      <c r="C276" s="109" t="s">
        <v>321</v>
      </c>
      <c r="D276" s="110" t="s">
        <v>80</v>
      </c>
      <c r="E276" s="111">
        <v>15</v>
      </c>
      <c r="F276" s="109" t="s">
        <v>321</v>
      </c>
      <c r="G276" s="110" t="s">
        <v>80</v>
      </c>
      <c r="H276" s="111">
        <v>15</v>
      </c>
      <c r="I276" s="109" t="s">
        <v>321</v>
      </c>
      <c r="J276" s="110" t="s">
        <v>80</v>
      </c>
      <c r="K276" s="111">
        <v>15</v>
      </c>
      <c r="L276" s="109" t="s">
        <v>321</v>
      </c>
      <c r="M276" s="110" t="s">
        <v>80</v>
      </c>
      <c r="N276" s="111">
        <v>15</v>
      </c>
    </row>
    <row r="277" spans="1:14" s="112" customFormat="1" x14ac:dyDescent="0.25">
      <c r="A277" s="287" t="s">
        <v>178</v>
      </c>
      <c r="B277" s="288">
        <v>40</v>
      </c>
      <c r="C277" s="113" t="s">
        <v>343</v>
      </c>
      <c r="D277" s="110" t="s">
        <v>268</v>
      </c>
      <c r="E277" s="111">
        <v>50</v>
      </c>
      <c r="F277" s="113" t="s">
        <v>343</v>
      </c>
      <c r="G277" s="110" t="s">
        <v>268</v>
      </c>
      <c r="H277" s="111">
        <v>40</v>
      </c>
      <c r="I277" s="113" t="s">
        <v>343</v>
      </c>
      <c r="J277" s="110" t="s">
        <v>268</v>
      </c>
      <c r="K277" s="111">
        <v>50</v>
      </c>
      <c r="L277" s="113" t="s">
        <v>343</v>
      </c>
      <c r="M277" s="110" t="s">
        <v>268</v>
      </c>
      <c r="N277" s="111">
        <v>50</v>
      </c>
    </row>
    <row r="278" spans="1:14" s="74" customFormat="1" ht="49.5" x14ac:dyDescent="0.3">
      <c r="A278" s="287" t="s">
        <v>446</v>
      </c>
      <c r="B278" s="288">
        <v>150</v>
      </c>
      <c r="C278" s="109" t="s">
        <v>344</v>
      </c>
      <c r="D278" s="110" t="s">
        <v>200</v>
      </c>
      <c r="E278" s="111">
        <v>200</v>
      </c>
      <c r="F278" s="109" t="s">
        <v>447</v>
      </c>
      <c r="G278" s="110" t="s">
        <v>450</v>
      </c>
      <c r="H278" s="111">
        <v>200</v>
      </c>
      <c r="I278" s="109" t="s">
        <v>447</v>
      </c>
      <c r="J278" s="110" t="s">
        <v>189</v>
      </c>
      <c r="K278" s="111">
        <v>220</v>
      </c>
      <c r="L278" s="109" t="s">
        <v>344</v>
      </c>
      <c r="M278" s="110" t="s">
        <v>200</v>
      </c>
      <c r="N278" s="111">
        <v>200</v>
      </c>
    </row>
    <row r="279" spans="1:14" s="74" customFormat="1" ht="49.5" x14ac:dyDescent="0.3">
      <c r="A279" s="287" t="s">
        <v>451</v>
      </c>
      <c r="B279" s="288">
        <v>180</v>
      </c>
      <c r="C279" s="109" t="s">
        <v>452</v>
      </c>
      <c r="D279" s="110" t="s">
        <v>14</v>
      </c>
      <c r="E279" s="111">
        <v>200</v>
      </c>
      <c r="F279" s="109" t="s">
        <v>488</v>
      </c>
      <c r="G279" s="110" t="s">
        <v>46</v>
      </c>
      <c r="H279" s="111">
        <v>200</v>
      </c>
      <c r="I279" s="109" t="s">
        <v>580</v>
      </c>
      <c r="J279" s="110" t="s">
        <v>15</v>
      </c>
      <c r="K279" s="111">
        <v>200</v>
      </c>
      <c r="L279" s="109" t="s">
        <v>452</v>
      </c>
      <c r="M279" s="110" t="s">
        <v>14</v>
      </c>
      <c r="N279" s="111">
        <v>200</v>
      </c>
    </row>
    <row r="280" spans="1:14" s="74" customFormat="1" ht="49.5" x14ac:dyDescent="0.3">
      <c r="A280" s="287" t="s">
        <v>455</v>
      </c>
      <c r="B280" s="288">
        <v>30</v>
      </c>
      <c r="C280" s="113"/>
      <c r="D280" s="110" t="s">
        <v>244</v>
      </c>
      <c r="E280" s="111">
        <v>40</v>
      </c>
      <c r="F280" s="113"/>
      <c r="G280" s="110" t="s">
        <v>244</v>
      </c>
      <c r="H280" s="111">
        <v>40</v>
      </c>
      <c r="I280" s="113"/>
      <c r="J280" s="110" t="s">
        <v>244</v>
      </c>
      <c r="K280" s="111">
        <v>40</v>
      </c>
      <c r="L280" s="113"/>
      <c r="M280" s="110" t="s">
        <v>244</v>
      </c>
      <c r="N280" s="111">
        <v>40</v>
      </c>
    </row>
    <row r="281" spans="1:14" s="74" customFormat="1" x14ac:dyDescent="0.3">
      <c r="A281" s="287" t="s">
        <v>456</v>
      </c>
      <c r="B281" s="288">
        <v>100</v>
      </c>
      <c r="C281" s="113" t="s">
        <v>325</v>
      </c>
      <c r="D281" s="110" t="s">
        <v>90</v>
      </c>
      <c r="E281" s="111">
        <v>100</v>
      </c>
      <c r="F281" s="113" t="s">
        <v>325</v>
      </c>
      <c r="G281" s="110" t="s">
        <v>81</v>
      </c>
      <c r="H281" s="111">
        <v>100</v>
      </c>
      <c r="I281" s="113" t="s">
        <v>325</v>
      </c>
      <c r="J281" s="110" t="s">
        <v>509</v>
      </c>
      <c r="K281" s="111">
        <v>100</v>
      </c>
      <c r="L281" s="113" t="s">
        <v>325</v>
      </c>
      <c r="M281" s="110" t="s">
        <v>90</v>
      </c>
      <c r="N281" s="111">
        <v>100</v>
      </c>
    </row>
    <row r="282" spans="1:14" s="105" customFormat="1" x14ac:dyDescent="0.25">
      <c r="A282" s="289"/>
      <c r="B282" s="290"/>
      <c r="C282" s="356" t="s">
        <v>82</v>
      </c>
      <c r="D282" s="356"/>
      <c r="E282" s="114">
        <f>SUM(E278:E281)</f>
        <v>540</v>
      </c>
      <c r="F282" s="356" t="s">
        <v>82</v>
      </c>
      <c r="G282" s="356"/>
      <c r="H282" s="114">
        <f>SUM(H278:H281)</f>
        <v>540</v>
      </c>
      <c r="I282" s="356" t="s">
        <v>82</v>
      </c>
      <c r="J282" s="356"/>
      <c r="K282" s="114">
        <f>SUM(K278:K281)</f>
        <v>560</v>
      </c>
      <c r="L282" s="356" t="s">
        <v>82</v>
      </c>
      <c r="M282" s="356"/>
      <c r="N282" s="114">
        <f>SUM(N278:N281)</f>
        <v>540</v>
      </c>
    </row>
    <row r="283" spans="1:14" s="74" customFormat="1" ht="49.5" x14ac:dyDescent="0.3">
      <c r="A283" s="287" t="s">
        <v>457</v>
      </c>
      <c r="B283" s="288">
        <v>60</v>
      </c>
      <c r="C283" s="109" t="s">
        <v>424</v>
      </c>
      <c r="D283" s="110" t="s">
        <v>286</v>
      </c>
      <c r="E283" s="111">
        <v>60</v>
      </c>
      <c r="F283" s="113" t="s">
        <v>380</v>
      </c>
      <c r="G283" s="110" t="s">
        <v>314</v>
      </c>
      <c r="H283" s="111">
        <v>60</v>
      </c>
      <c r="I283" s="109" t="s">
        <v>608</v>
      </c>
      <c r="J283" s="110" t="s">
        <v>310</v>
      </c>
      <c r="K283" s="111">
        <v>60</v>
      </c>
      <c r="L283" s="109" t="s">
        <v>424</v>
      </c>
      <c r="M283" s="110" t="s">
        <v>286</v>
      </c>
      <c r="N283" s="111">
        <v>60</v>
      </c>
    </row>
    <row r="284" spans="1:14" s="74" customFormat="1" ht="33" x14ac:dyDescent="0.3">
      <c r="A284" s="287" t="s">
        <v>460</v>
      </c>
      <c r="B284" s="288">
        <v>200</v>
      </c>
      <c r="C284" s="109" t="s">
        <v>533</v>
      </c>
      <c r="D284" s="110" t="s">
        <v>306</v>
      </c>
      <c r="E284" s="111">
        <v>225</v>
      </c>
      <c r="F284" s="109" t="s">
        <v>695</v>
      </c>
      <c r="G284" s="110" t="s">
        <v>696</v>
      </c>
      <c r="H284" s="111">
        <v>200</v>
      </c>
      <c r="I284" s="109" t="s">
        <v>610</v>
      </c>
      <c r="J284" s="110" t="s">
        <v>697</v>
      </c>
      <c r="K284" s="111">
        <v>200</v>
      </c>
      <c r="L284" s="109" t="s">
        <v>533</v>
      </c>
      <c r="M284" s="110" t="s">
        <v>306</v>
      </c>
      <c r="N284" s="111">
        <v>225</v>
      </c>
    </row>
    <row r="285" spans="1:14" s="74" customFormat="1" ht="33" x14ac:dyDescent="0.3">
      <c r="A285" s="287" t="s">
        <v>535</v>
      </c>
      <c r="B285" s="288">
        <v>240</v>
      </c>
      <c r="C285" s="109" t="s">
        <v>538</v>
      </c>
      <c r="D285" s="110" t="s">
        <v>307</v>
      </c>
      <c r="E285" s="111">
        <v>240</v>
      </c>
      <c r="F285" s="109" t="s">
        <v>536</v>
      </c>
      <c r="G285" s="110" t="s">
        <v>265</v>
      </c>
      <c r="H285" s="111">
        <v>245</v>
      </c>
      <c r="I285" s="113" t="s">
        <v>585</v>
      </c>
      <c r="J285" s="110" t="s">
        <v>276</v>
      </c>
      <c r="K285" s="111">
        <v>240</v>
      </c>
      <c r="L285" s="109" t="s">
        <v>538</v>
      </c>
      <c r="M285" s="110" t="s">
        <v>307</v>
      </c>
      <c r="N285" s="111">
        <v>240</v>
      </c>
    </row>
    <row r="286" spans="1:14" s="74" customFormat="1" ht="66" x14ac:dyDescent="0.3">
      <c r="A286" s="287" t="s">
        <v>475</v>
      </c>
      <c r="B286" s="288">
        <v>180</v>
      </c>
      <c r="C286" s="109" t="s">
        <v>478</v>
      </c>
      <c r="D286" s="110" t="s">
        <v>99</v>
      </c>
      <c r="E286" s="111">
        <v>200</v>
      </c>
      <c r="F286" s="109" t="s">
        <v>477</v>
      </c>
      <c r="G286" s="110" t="s">
        <v>224</v>
      </c>
      <c r="H286" s="111">
        <v>200</v>
      </c>
      <c r="I286" s="109" t="s">
        <v>477</v>
      </c>
      <c r="J286" s="110" t="s">
        <v>698</v>
      </c>
      <c r="K286" s="111">
        <v>200</v>
      </c>
      <c r="L286" s="109" t="s">
        <v>478</v>
      </c>
      <c r="M286" s="110" t="s">
        <v>99</v>
      </c>
      <c r="N286" s="111">
        <v>200</v>
      </c>
    </row>
    <row r="287" spans="1:14" s="74" customFormat="1" ht="49.5" x14ac:dyDescent="0.3">
      <c r="A287" s="287" t="s">
        <v>455</v>
      </c>
      <c r="B287" s="288">
        <v>20</v>
      </c>
      <c r="C287" s="113"/>
      <c r="D287" s="110" t="s">
        <v>244</v>
      </c>
      <c r="E287" s="111">
        <v>20</v>
      </c>
      <c r="F287" s="113"/>
      <c r="G287" s="110" t="s">
        <v>244</v>
      </c>
      <c r="H287" s="111">
        <v>20</v>
      </c>
      <c r="I287" s="113"/>
      <c r="J287" s="110" t="s">
        <v>244</v>
      </c>
      <c r="K287" s="111">
        <v>20</v>
      </c>
      <c r="L287" s="113"/>
      <c r="M287" s="110" t="s">
        <v>244</v>
      </c>
      <c r="N287" s="111">
        <v>20</v>
      </c>
    </row>
    <row r="288" spans="1:14" s="74" customFormat="1" ht="33" x14ac:dyDescent="0.3">
      <c r="A288" s="287" t="s">
        <v>479</v>
      </c>
      <c r="B288" s="288">
        <v>40</v>
      </c>
      <c r="C288" s="113"/>
      <c r="D288" s="110" t="s">
        <v>250</v>
      </c>
      <c r="E288" s="111">
        <v>50</v>
      </c>
      <c r="F288" s="113"/>
      <c r="G288" s="110" t="s">
        <v>250</v>
      </c>
      <c r="H288" s="111">
        <v>50</v>
      </c>
      <c r="I288" s="113"/>
      <c r="J288" s="110" t="s">
        <v>250</v>
      </c>
      <c r="K288" s="111">
        <v>50</v>
      </c>
      <c r="L288" s="113"/>
      <c r="M288" s="110" t="s">
        <v>250</v>
      </c>
      <c r="N288" s="111">
        <v>50</v>
      </c>
    </row>
    <row r="289" spans="1:14" s="74" customFormat="1" x14ac:dyDescent="0.3">
      <c r="A289" s="287" t="s">
        <v>456</v>
      </c>
      <c r="B289" s="288">
        <v>100</v>
      </c>
      <c r="C289" s="109" t="s">
        <v>325</v>
      </c>
      <c r="D289" s="110" t="s">
        <v>81</v>
      </c>
      <c r="E289" s="111">
        <v>100</v>
      </c>
      <c r="F289" s="109" t="s">
        <v>325</v>
      </c>
      <c r="G289" s="110" t="s">
        <v>90</v>
      </c>
      <c r="H289" s="111">
        <v>100</v>
      </c>
      <c r="I289" s="109" t="s">
        <v>325</v>
      </c>
      <c r="J289" s="110" t="s">
        <v>251</v>
      </c>
      <c r="K289" s="111">
        <v>100</v>
      </c>
      <c r="L289" s="109" t="s">
        <v>325</v>
      </c>
      <c r="M289" s="110" t="s">
        <v>81</v>
      </c>
      <c r="N289" s="111">
        <v>100</v>
      </c>
    </row>
    <row r="290" spans="1:14" s="105" customFormat="1" x14ac:dyDescent="0.25">
      <c r="A290" s="289"/>
      <c r="B290" s="290"/>
      <c r="C290" s="356" t="s">
        <v>86</v>
      </c>
      <c r="D290" s="356"/>
      <c r="E290" s="114">
        <f>SUM(E283:E289)</f>
        <v>895</v>
      </c>
      <c r="F290" s="356" t="s">
        <v>86</v>
      </c>
      <c r="G290" s="356"/>
      <c r="H290" s="114">
        <f>SUM(H283:H289)</f>
        <v>875</v>
      </c>
      <c r="I290" s="356" t="s">
        <v>86</v>
      </c>
      <c r="J290" s="356"/>
      <c r="K290" s="114">
        <f>SUM(K283:K289)</f>
        <v>870</v>
      </c>
      <c r="L290" s="356" t="s">
        <v>86</v>
      </c>
      <c r="M290" s="356"/>
      <c r="N290" s="114">
        <f>SUM(N283:N289)</f>
        <v>895</v>
      </c>
    </row>
    <row r="291" spans="1:14" s="74" customFormat="1" x14ac:dyDescent="0.3">
      <c r="A291" s="287" t="s">
        <v>510</v>
      </c>
      <c r="B291" s="288">
        <v>50</v>
      </c>
      <c r="C291" s="113"/>
      <c r="D291" s="110" t="s">
        <v>114</v>
      </c>
      <c r="E291" s="111">
        <v>75</v>
      </c>
      <c r="F291" s="109" t="s">
        <v>567</v>
      </c>
      <c r="G291" s="110" t="s">
        <v>272</v>
      </c>
      <c r="H291" s="111">
        <v>75</v>
      </c>
      <c r="I291" s="117" t="s">
        <v>511</v>
      </c>
      <c r="J291" s="118" t="s">
        <v>261</v>
      </c>
      <c r="K291" s="119">
        <v>75</v>
      </c>
      <c r="L291" s="113"/>
      <c r="M291" s="110" t="s">
        <v>114</v>
      </c>
      <c r="N291" s="111">
        <v>75</v>
      </c>
    </row>
    <row r="292" spans="1:14" s="74" customFormat="1" ht="33" x14ac:dyDescent="0.3">
      <c r="A292" s="287" t="s">
        <v>508</v>
      </c>
      <c r="B292" s="288">
        <v>180</v>
      </c>
      <c r="C292" s="116"/>
      <c r="D292" s="110" t="s">
        <v>260</v>
      </c>
      <c r="E292" s="111">
        <v>200</v>
      </c>
      <c r="F292" s="116"/>
      <c r="G292" s="110" t="s">
        <v>260</v>
      </c>
      <c r="H292" s="111">
        <v>200</v>
      </c>
      <c r="I292" s="116"/>
      <c r="J292" s="110" t="s">
        <v>260</v>
      </c>
      <c r="K292" s="111">
        <v>200</v>
      </c>
      <c r="L292" s="116"/>
      <c r="M292" s="110" t="s">
        <v>260</v>
      </c>
      <c r="N292" s="111">
        <v>200</v>
      </c>
    </row>
    <row r="293" spans="1:14" s="74" customFormat="1" x14ac:dyDescent="0.3">
      <c r="A293" s="287" t="s">
        <v>456</v>
      </c>
      <c r="B293" s="288">
        <v>100</v>
      </c>
      <c r="C293" s="109" t="s">
        <v>325</v>
      </c>
      <c r="D293" s="110" t="s">
        <v>90</v>
      </c>
      <c r="E293" s="111">
        <v>100</v>
      </c>
      <c r="F293" s="109" t="s">
        <v>325</v>
      </c>
      <c r="G293" s="110" t="s">
        <v>81</v>
      </c>
      <c r="H293" s="111">
        <v>100</v>
      </c>
      <c r="I293" s="109" t="s">
        <v>325</v>
      </c>
      <c r="J293" s="110" t="s">
        <v>238</v>
      </c>
      <c r="K293" s="111">
        <v>100</v>
      </c>
      <c r="L293" s="109" t="s">
        <v>325</v>
      </c>
      <c r="M293" s="110" t="s">
        <v>90</v>
      </c>
      <c r="N293" s="111">
        <v>100</v>
      </c>
    </row>
    <row r="294" spans="1:14" s="105" customFormat="1" x14ac:dyDescent="0.25">
      <c r="A294" s="289"/>
      <c r="B294" s="290"/>
      <c r="C294" s="356" t="s">
        <v>130</v>
      </c>
      <c r="D294" s="356"/>
      <c r="E294" s="114">
        <f>SUM(E291:E293)</f>
        <v>375</v>
      </c>
      <c r="F294" s="356" t="s">
        <v>130</v>
      </c>
      <c r="G294" s="356"/>
      <c r="H294" s="114">
        <f>SUM(H291:H293)</f>
        <v>375</v>
      </c>
      <c r="I294" s="356" t="s">
        <v>130</v>
      </c>
      <c r="J294" s="356"/>
      <c r="K294" s="114">
        <f>SUM(K291:K293)</f>
        <v>375</v>
      </c>
      <c r="L294" s="356" t="s">
        <v>130</v>
      </c>
      <c r="M294" s="356"/>
      <c r="N294" s="114">
        <f>SUM(N291:N293)</f>
        <v>375</v>
      </c>
    </row>
    <row r="295" spans="1:14" s="105" customFormat="1" x14ac:dyDescent="0.25">
      <c r="A295" s="289"/>
      <c r="B295" s="290"/>
      <c r="C295" s="356" t="s">
        <v>699</v>
      </c>
      <c r="D295" s="356"/>
      <c r="E295" s="115">
        <f>E294+E290+E282</f>
        <v>1810</v>
      </c>
      <c r="F295" s="356" t="s">
        <v>699</v>
      </c>
      <c r="G295" s="356"/>
      <c r="H295" s="115">
        <f>H294+H290+H282</f>
        <v>1790</v>
      </c>
      <c r="I295" s="356" t="s">
        <v>699</v>
      </c>
      <c r="J295" s="356"/>
      <c r="K295" s="115">
        <f>K294+K290+K282</f>
        <v>1805</v>
      </c>
      <c r="L295" s="356" t="s">
        <v>699</v>
      </c>
      <c r="M295" s="356"/>
      <c r="N295" s="115">
        <f>N294+N290+N282</f>
        <v>1810</v>
      </c>
    </row>
    <row r="296" spans="1:14" s="74" customFormat="1" x14ac:dyDescent="0.3">
      <c r="A296" s="287" t="s">
        <v>445</v>
      </c>
      <c r="B296" s="288">
        <v>10</v>
      </c>
      <c r="C296" s="109" t="s">
        <v>320</v>
      </c>
      <c r="D296" s="110" t="s">
        <v>79</v>
      </c>
      <c r="E296" s="111">
        <v>10</v>
      </c>
      <c r="F296" s="109" t="s">
        <v>320</v>
      </c>
      <c r="G296" s="110" t="s">
        <v>79</v>
      </c>
      <c r="H296" s="111">
        <v>10</v>
      </c>
      <c r="I296" s="109" t="s">
        <v>320</v>
      </c>
      <c r="J296" s="110" t="s">
        <v>79</v>
      </c>
      <c r="K296" s="111">
        <v>10</v>
      </c>
      <c r="L296" s="109" t="s">
        <v>320</v>
      </c>
      <c r="M296" s="110" t="s">
        <v>79</v>
      </c>
      <c r="N296" s="111">
        <v>10</v>
      </c>
    </row>
    <row r="297" spans="1:14" s="74" customFormat="1" ht="33" x14ac:dyDescent="0.3">
      <c r="A297" s="287" t="s">
        <v>598</v>
      </c>
      <c r="B297" s="288">
        <v>90</v>
      </c>
      <c r="C297" s="123" t="s">
        <v>666</v>
      </c>
      <c r="D297" s="110" t="s">
        <v>308</v>
      </c>
      <c r="E297" s="111">
        <v>90</v>
      </c>
      <c r="F297" s="109" t="s">
        <v>602</v>
      </c>
      <c r="G297" s="110" t="s">
        <v>294</v>
      </c>
      <c r="H297" s="111">
        <v>120</v>
      </c>
      <c r="I297" s="113" t="s">
        <v>599</v>
      </c>
      <c r="J297" s="110" t="s">
        <v>281</v>
      </c>
      <c r="K297" s="111">
        <v>120</v>
      </c>
      <c r="L297" s="123" t="s">
        <v>666</v>
      </c>
      <c r="M297" s="110" t="s">
        <v>308</v>
      </c>
      <c r="N297" s="111">
        <v>90</v>
      </c>
    </row>
    <row r="298" spans="1:14" s="74" customFormat="1" ht="33" x14ac:dyDescent="0.3">
      <c r="A298" s="287" t="s">
        <v>470</v>
      </c>
      <c r="B298" s="288">
        <v>150</v>
      </c>
      <c r="C298" s="109" t="s">
        <v>472</v>
      </c>
      <c r="D298" s="110" t="s">
        <v>285</v>
      </c>
      <c r="E298" s="111">
        <v>150</v>
      </c>
      <c r="F298" s="109" t="s">
        <v>700</v>
      </c>
      <c r="G298" s="110" t="s">
        <v>701</v>
      </c>
      <c r="H298" s="111">
        <v>150</v>
      </c>
      <c r="I298" s="109" t="s">
        <v>471</v>
      </c>
      <c r="J298" s="110" t="s">
        <v>563</v>
      </c>
      <c r="K298" s="111">
        <v>150</v>
      </c>
      <c r="L298" s="109" t="s">
        <v>472</v>
      </c>
      <c r="M298" s="110" t="s">
        <v>285</v>
      </c>
      <c r="N298" s="111">
        <v>150</v>
      </c>
    </row>
    <row r="299" spans="1:14" s="74" customFormat="1" ht="49.5" x14ac:dyDescent="0.3">
      <c r="A299" s="287" t="s">
        <v>451</v>
      </c>
      <c r="B299" s="288">
        <v>180</v>
      </c>
      <c r="C299" s="109" t="s">
        <v>580</v>
      </c>
      <c r="D299" s="110" t="s">
        <v>15</v>
      </c>
      <c r="E299" s="111">
        <v>200</v>
      </c>
      <c r="F299" s="113" t="s">
        <v>452</v>
      </c>
      <c r="G299" s="110" t="s">
        <v>101</v>
      </c>
      <c r="H299" s="111">
        <v>200</v>
      </c>
      <c r="I299" s="109" t="s">
        <v>452</v>
      </c>
      <c r="J299" s="110" t="s">
        <v>14</v>
      </c>
      <c r="K299" s="111">
        <v>200</v>
      </c>
      <c r="L299" s="109" t="s">
        <v>580</v>
      </c>
      <c r="M299" s="110" t="s">
        <v>15</v>
      </c>
      <c r="N299" s="111">
        <v>200</v>
      </c>
    </row>
    <row r="300" spans="1:14" s="74" customFormat="1" ht="49.5" x14ac:dyDescent="0.3">
      <c r="A300" s="287" t="s">
        <v>455</v>
      </c>
      <c r="B300" s="288">
        <v>30</v>
      </c>
      <c r="C300" s="113"/>
      <c r="D300" s="110" t="s">
        <v>244</v>
      </c>
      <c r="E300" s="111">
        <v>40</v>
      </c>
      <c r="F300" s="113"/>
      <c r="G300" s="110" t="s">
        <v>244</v>
      </c>
      <c r="H300" s="111">
        <v>40</v>
      </c>
      <c r="I300" s="113"/>
      <c r="J300" s="110" t="s">
        <v>244</v>
      </c>
      <c r="K300" s="111">
        <v>40</v>
      </c>
      <c r="L300" s="113"/>
      <c r="M300" s="110" t="s">
        <v>244</v>
      </c>
      <c r="N300" s="111">
        <v>40</v>
      </c>
    </row>
    <row r="301" spans="1:14" s="74" customFormat="1" x14ac:dyDescent="0.3">
      <c r="A301" s="287" t="s">
        <v>456</v>
      </c>
      <c r="B301" s="288">
        <v>100</v>
      </c>
      <c r="C301" s="109" t="s">
        <v>325</v>
      </c>
      <c r="D301" s="110" t="s">
        <v>81</v>
      </c>
      <c r="E301" s="111">
        <v>100</v>
      </c>
      <c r="F301" s="109" t="s">
        <v>325</v>
      </c>
      <c r="G301" s="110" t="s">
        <v>90</v>
      </c>
      <c r="H301" s="111">
        <v>100</v>
      </c>
      <c r="I301" s="109" t="s">
        <v>325</v>
      </c>
      <c r="J301" s="110" t="s">
        <v>509</v>
      </c>
      <c r="K301" s="111">
        <v>100</v>
      </c>
      <c r="L301" s="109" t="s">
        <v>325</v>
      </c>
      <c r="M301" s="110" t="s">
        <v>81</v>
      </c>
      <c r="N301" s="111">
        <v>100</v>
      </c>
    </row>
    <row r="302" spans="1:14" s="105" customFormat="1" x14ac:dyDescent="0.25">
      <c r="A302" s="289"/>
      <c r="B302" s="290"/>
      <c r="C302" s="356" t="s">
        <v>82</v>
      </c>
      <c r="D302" s="356"/>
      <c r="E302" s="114">
        <f>SUM(E296:E301)</f>
        <v>590</v>
      </c>
      <c r="F302" s="356" t="s">
        <v>82</v>
      </c>
      <c r="G302" s="356"/>
      <c r="H302" s="114">
        <f>SUM(H296:H301)</f>
        <v>620</v>
      </c>
      <c r="I302" s="356" t="s">
        <v>82</v>
      </c>
      <c r="J302" s="356"/>
      <c r="K302" s="114">
        <f>SUM(K296:K301)</f>
        <v>620</v>
      </c>
      <c r="L302" s="356" t="s">
        <v>82</v>
      </c>
      <c r="M302" s="356"/>
      <c r="N302" s="114">
        <f>SUM(N296:N301)</f>
        <v>590</v>
      </c>
    </row>
    <row r="303" spans="1:14" s="74" customFormat="1" ht="49.5" x14ac:dyDescent="0.3">
      <c r="A303" s="287" t="s">
        <v>457</v>
      </c>
      <c r="B303" s="288">
        <v>60</v>
      </c>
      <c r="C303" s="109" t="s">
        <v>592</v>
      </c>
      <c r="D303" s="110" t="s">
        <v>290</v>
      </c>
      <c r="E303" s="111">
        <v>60</v>
      </c>
      <c r="F303" s="109" t="s">
        <v>608</v>
      </c>
      <c r="G303" s="110" t="s">
        <v>310</v>
      </c>
      <c r="H303" s="111">
        <v>60</v>
      </c>
      <c r="I303" s="109" t="s">
        <v>490</v>
      </c>
      <c r="J303" s="110" t="s">
        <v>257</v>
      </c>
      <c r="K303" s="111">
        <v>60</v>
      </c>
      <c r="L303" s="109" t="s">
        <v>430</v>
      </c>
      <c r="M303" s="110" t="s">
        <v>431</v>
      </c>
      <c r="N303" s="111">
        <v>60</v>
      </c>
    </row>
    <row r="304" spans="1:14" s="74" customFormat="1" ht="66" x14ac:dyDescent="0.3">
      <c r="A304" s="287" t="s">
        <v>496</v>
      </c>
      <c r="B304" s="288">
        <v>200</v>
      </c>
      <c r="C304" s="109" t="s">
        <v>497</v>
      </c>
      <c r="D304" s="110" t="s">
        <v>212</v>
      </c>
      <c r="E304" s="111">
        <v>210</v>
      </c>
      <c r="F304" s="109" t="s">
        <v>500</v>
      </c>
      <c r="G304" s="110" t="s">
        <v>501</v>
      </c>
      <c r="H304" s="111">
        <v>200</v>
      </c>
      <c r="I304" s="113" t="s">
        <v>555</v>
      </c>
      <c r="J304" s="110" t="s">
        <v>556</v>
      </c>
      <c r="K304" s="111">
        <v>200</v>
      </c>
      <c r="L304" s="109" t="s">
        <v>497</v>
      </c>
      <c r="M304" s="110" t="s">
        <v>212</v>
      </c>
      <c r="N304" s="111">
        <v>210</v>
      </c>
    </row>
    <row r="305" spans="1:14" s="74" customFormat="1" ht="49.5" x14ac:dyDescent="0.3">
      <c r="A305" s="287" t="s">
        <v>557</v>
      </c>
      <c r="B305" s="288">
        <v>90</v>
      </c>
      <c r="C305" s="113" t="s">
        <v>467</v>
      </c>
      <c r="D305" s="110" t="s">
        <v>309</v>
      </c>
      <c r="E305" s="111">
        <v>90</v>
      </c>
      <c r="F305" s="109" t="s">
        <v>558</v>
      </c>
      <c r="G305" s="110" t="s">
        <v>271</v>
      </c>
      <c r="H305" s="111">
        <v>90</v>
      </c>
      <c r="I305" s="113" t="s">
        <v>675</v>
      </c>
      <c r="J305" s="110" t="s">
        <v>304</v>
      </c>
      <c r="K305" s="111">
        <v>95</v>
      </c>
      <c r="L305" s="113" t="s">
        <v>467</v>
      </c>
      <c r="M305" s="110" t="s">
        <v>309</v>
      </c>
      <c r="N305" s="111">
        <v>90</v>
      </c>
    </row>
    <row r="306" spans="1:14" s="74" customFormat="1" ht="33" x14ac:dyDescent="0.3">
      <c r="A306" s="287" t="s">
        <v>470</v>
      </c>
      <c r="B306" s="288">
        <v>150</v>
      </c>
      <c r="C306" s="109" t="s">
        <v>471</v>
      </c>
      <c r="D306" s="110" t="s">
        <v>83</v>
      </c>
      <c r="E306" s="111">
        <v>150</v>
      </c>
      <c r="F306" s="109" t="s">
        <v>472</v>
      </c>
      <c r="G306" s="110" t="s">
        <v>285</v>
      </c>
      <c r="H306" s="111">
        <v>150</v>
      </c>
      <c r="I306" s="109" t="s">
        <v>700</v>
      </c>
      <c r="J306" s="110" t="s">
        <v>701</v>
      </c>
      <c r="K306" s="111">
        <v>150</v>
      </c>
      <c r="L306" s="109" t="s">
        <v>471</v>
      </c>
      <c r="M306" s="110" t="s">
        <v>83</v>
      </c>
      <c r="N306" s="111">
        <v>150</v>
      </c>
    </row>
    <row r="307" spans="1:14" s="74" customFormat="1" ht="66" x14ac:dyDescent="0.3">
      <c r="A307" s="287" t="s">
        <v>475</v>
      </c>
      <c r="B307" s="288">
        <v>180</v>
      </c>
      <c r="C307" s="109" t="s">
        <v>477</v>
      </c>
      <c r="D307" s="110" t="s">
        <v>224</v>
      </c>
      <c r="E307" s="111">
        <v>200</v>
      </c>
      <c r="F307" s="109" t="s">
        <v>478</v>
      </c>
      <c r="G307" s="110" t="s">
        <v>104</v>
      </c>
      <c r="H307" s="111">
        <v>200</v>
      </c>
      <c r="I307" s="109" t="s">
        <v>566</v>
      </c>
      <c r="J307" s="110" t="s">
        <v>102</v>
      </c>
      <c r="K307" s="111">
        <v>200</v>
      </c>
      <c r="L307" s="109" t="s">
        <v>477</v>
      </c>
      <c r="M307" s="110" t="s">
        <v>224</v>
      </c>
      <c r="N307" s="111">
        <v>200</v>
      </c>
    </row>
    <row r="308" spans="1:14" s="74" customFormat="1" ht="49.5" x14ac:dyDescent="0.3">
      <c r="A308" s="287" t="s">
        <v>455</v>
      </c>
      <c r="B308" s="288">
        <v>20</v>
      </c>
      <c r="C308" s="113"/>
      <c r="D308" s="110" t="s">
        <v>244</v>
      </c>
      <c r="E308" s="111">
        <v>20</v>
      </c>
      <c r="F308" s="113"/>
      <c r="G308" s="110" t="s">
        <v>244</v>
      </c>
      <c r="H308" s="111">
        <v>20</v>
      </c>
      <c r="I308" s="113"/>
      <c r="J308" s="110" t="s">
        <v>244</v>
      </c>
      <c r="K308" s="111">
        <v>20</v>
      </c>
      <c r="L308" s="113"/>
      <c r="M308" s="110" t="s">
        <v>244</v>
      </c>
      <c r="N308" s="111">
        <v>20</v>
      </c>
    </row>
    <row r="309" spans="1:14" s="74" customFormat="1" ht="33" x14ac:dyDescent="0.3">
      <c r="A309" s="287" t="s">
        <v>479</v>
      </c>
      <c r="B309" s="288">
        <v>40</v>
      </c>
      <c r="C309" s="113"/>
      <c r="D309" s="110" t="s">
        <v>250</v>
      </c>
      <c r="E309" s="111">
        <v>50</v>
      </c>
      <c r="F309" s="113"/>
      <c r="G309" s="110" t="s">
        <v>250</v>
      </c>
      <c r="H309" s="111">
        <v>50</v>
      </c>
      <c r="I309" s="113"/>
      <c r="J309" s="110" t="s">
        <v>250</v>
      </c>
      <c r="K309" s="111">
        <v>50</v>
      </c>
      <c r="L309" s="113"/>
      <c r="M309" s="110" t="s">
        <v>250</v>
      </c>
      <c r="N309" s="111">
        <v>50</v>
      </c>
    </row>
    <row r="310" spans="1:14" s="74" customFormat="1" x14ac:dyDescent="0.3">
      <c r="A310" s="287" t="s">
        <v>456</v>
      </c>
      <c r="B310" s="288">
        <v>100</v>
      </c>
      <c r="C310" s="109" t="s">
        <v>325</v>
      </c>
      <c r="D310" s="110" t="s">
        <v>90</v>
      </c>
      <c r="E310" s="111">
        <v>100</v>
      </c>
      <c r="F310" s="109" t="s">
        <v>325</v>
      </c>
      <c r="G310" s="110" t="s">
        <v>81</v>
      </c>
      <c r="H310" s="111">
        <v>100</v>
      </c>
      <c r="I310" s="109" t="s">
        <v>325</v>
      </c>
      <c r="J310" s="110" t="s">
        <v>238</v>
      </c>
      <c r="K310" s="111">
        <v>100</v>
      </c>
      <c r="L310" s="109" t="s">
        <v>325</v>
      </c>
      <c r="M310" s="110" t="s">
        <v>90</v>
      </c>
      <c r="N310" s="111">
        <v>100</v>
      </c>
    </row>
    <row r="311" spans="1:14" s="105" customFormat="1" x14ac:dyDescent="0.25">
      <c r="A311" s="289"/>
      <c r="B311" s="290"/>
      <c r="C311" s="356" t="s">
        <v>86</v>
      </c>
      <c r="D311" s="356"/>
      <c r="E311" s="114">
        <f>SUM(E303:E310)</f>
        <v>880</v>
      </c>
      <c r="F311" s="356" t="s">
        <v>86</v>
      </c>
      <c r="G311" s="356"/>
      <c r="H311" s="114">
        <f>SUM(H303:H310)</f>
        <v>870</v>
      </c>
      <c r="I311" s="356" t="s">
        <v>86</v>
      </c>
      <c r="J311" s="356"/>
      <c r="K311" s="114">
        <f>SUM(K303:K310)</f>
        <v>875</v>
      </c>
      <c r="L311" s="356" t="s">
        <v>86</v>
      </c>
      <c r="M311" s="356"/>
      <c r="N311" s="114">
        <f>SUM(N303:N310)</f>
        <v>880</v>
      </c>
    </row>
    <row r="312" spans="1:14" s="74" customFormat="1" x14ac:dyDescent="0.3">
      <c r="A312" s="287" t="s">
        <v>183</v>
      </c>
      <c r="B312" s="288">
        <v>50</v>
      </c>
      <c r="C312" s="109" t="s">
        <v>586</v>
      </c>
      <c r="D312" s="110" t="s">
        <v>277</v>
      </c>
      <c r="E312" s="111">
        <v>75</v>
      </c>
      <c r="F312" s="109" t="s">
        <v>702</v>
      </c>
      <c r="G312" s="110" t="s">
        <v>703</v>
      </c>
      <c r="H312" s="111">
        <v>75</v>
      </c>
      <c r="I312" s="109" t="s">
        <v>586</v>
      </c>
      <c r="J312" s="110" t="s">
        <v>277</v>
      </c>
      <c r="K312" s="111">
        <v>75</v>
      </c>
      <c r="L312" s="109" t="s">
        <v>586</v>
      </c>
      <c r="M312" s="110" t="s">
        <v>277</v>
      </c>
      <c r="N312" s="111">
        <v>75</v>
      </c>
    </row>
    <row r="313" spans="1:14" s="74" customFormat="1" ht="33" x14ac:dyDescent="0.3">
      <c r="A313" s="287" t="s">
        <v>482</v>
      </c>
      <c r="B313" s="288">
        <v>180</v>
      </c>
      <c r="C313" s="116"/>
      <c r="D313" s="110" t="s">
        <v>278</v>
      </c>
      <c r="E313" s="111">
        <v>200</v>
      </c>
      <c r="F313" s="116"/>
      <c r="G313" s="110" t="s">
        <v>267</v>
      </c>
      <c r="H313" s="111">
        <v>200</v>
      </c>
      <c r="I313" s="116"/>
      <c r="J313" s="110" t="s">
        <v>295</v>
      </c>
      <c r="K313" s="111">
        <v>200</v>
      </c>
      <c r="L313" s="116"/>
      <c r="M313" s="110" t="s">
        <v>278</v>
      </c>
      <c r="N313" s="111">
        <v>200</v>
      </c>
    </row>
    <row r="314" spans="1:14" s="74" customFormat="1" x14ac:dyDescent="0.3">
      <c r="A314" s="287" t="s">
        <v>456</v>
      </c>
      <c r="B314" s="288">
        <v>100</v>
      </c>
      <c r="C314" s="109" t="s">
        <v>325</v>
      </c>
      <c r="D314" s="110" t="s">
        <v>238</v>
      </c>
      <c r="E314" s="111">
        <v>100</v>
      </c>
      <c r="F314" s="109" t="s">
        <v>325</v>
      </c>
      <c r="G314" s="110" t="s">
        <v>251</v>
      </c>
      <c r="H314" s="111">
        <v>100</v>
      </c>
      <c r="I314" s="109" t="s">
        <v>325</v>
      </c>
      <c r="J314" s="110" t="s">
        <v>103</v>
      </c>
      <c r="K314" s="111">
        <v>100</v>
      </c>
      <c r="L314" s="109" t="s">
        <v>325</v>
      </c>
      <c r="M314" s="110" t="s">
        <v>238</v>
      </c>
      <c r="N314" s="111">
        <v>100</v>
      </c>
    </row>
    <row r="315" spans="1:14" s="105" customFormat="1" x14ac:dyDescent="0.25">
      <c r="A315" s="289"/>
      <c r="B315" s="290"/>
      <c r="C315" s="356" t="s">
        <v>130</v>
      </c>
      <c r="D315" s="356"/>
      <c r="E315" s="114">
        <f>SUM(E312:E314)</f>
        <v>375</v>
      </c>
      <c r="F315" s="356" t="s">
        <v>130</v>
      </c>
      <c r="G315" s="356"/>
      <c r="H315" s="114">
        <f>SUM(H312:H314)</f>
        <v>375</v>
      </c>
      <c r="I315" s="356" t="s">
        <v>130</v>
      </c>
      <c r="J315" s="356"/>
      <c r="K315" s="114">
        <f>SUM(K312:K314)</f>
        <v>375</v>
      </c>
      <c r="L315" s="356" t="s">
        <v>130</v>
      </c>
      <c r="M315" s="356"/>
      <c r="N315" s="114">
        <f>SUM(N312:N314)</f>
        <v>375</v>
      </c>
    </row>
    <row r="316" spans="1:14" s="105" customFormat="1" x14ac:dyDescent="0.25">
      <c r="A316" s="289"/>
      <c r="B316" s="290"/>
      <c r="C316" s="356" t="s">
        <v>704</v>
      </c>
      <c r="D316" s="356"/>
      <c r="E316" s="115">
        <f>E315+E311+E302</f>
        <v>1845</v>
      </c>
      <c r="F316" s="356" t="s">
        <v>704</v>
      </c>
      <c r="G316" s="356"/>
      <c r="H316" s="115">
        <f>H315+H311+H302</f>
        <v>1865</v>
      </c>
      <c r="I316" s="356" t="s">
        <v>704</v>
      </c>
      <c r="J316" s="356"/>
      <c r="K316" s="115">
        <f>K315+K311+K302</f>
        <v>1870</v>
      </c>
      <c r="L316" s="356" t="s">
        <v>704</v>
      </c>
      <c r="M316" s="356"/>
      <c r="N316" s="115">
        <f>N315+N311+N302</f>
        <v>1845</v>
      </c>
    </row>
    <row r="317" spans="1:14" s="112" customFormat="1" x14ac:dyDescent="0.25">
      <c r="A317" s="287" t="s">
        <v>445</v>
      </c>
      <c r="B317" s="288">
        <v>10</v>
      </c>
      <c r="C317" s="109" t="s">
        <v>320</v>
      </c>
      <c r="D317" s="110" t="s">
        <v>79</v>
      </c>
      <c r="E317" s="111">
        <v>10</v>
      </c>
      <c r="F317" s="109" t="s">
        <v>320</v>
      </c>
      <c r="G317" s="110" t="s">
        <v>79</v>
      </c>
      <c r="H317" s="111">
        <v>10</v>
      </c>
      <c r="I317" s="109" t="s">
        <v>320</v>
      </c>
      <c r="J317" s="110" t="s">
        <v>79</v>
      </c>
      <c r="K317" s="111">
        <v>10</v>
      </c>
      <c r="L317" s="109" t="s">
        <v>320</v>
      </c>
      <c r="M317" s="110" t="s">
        <v>79</v>
      </c>
      <c r="N317" s="111">
        <v>10</v>
      </c>
    </row>
    <row r="318" spans="1:14" s="112" customFormat="1" x14ac:dyDescent="0.25">
      <c r="A318" s="287" t="s">
        <v>445</v>
      </c>
      <c r="B318" s="288">
        <v>10</v>
      </c>
      <c r="C318" s="109" t="s">
        <v>321</v>
      </c>
      <c r="D318" s="110" t="s">
        <v>80</v>
      </c>
      <c r="E318" s="111">
        <v>15</v>
      </c>
      <c r="F318" s="109" t="s">
        <v>321</v>
      </c>
      <c r="G318" s="110" t="s">
        <v>80</v>
      </c>
      <c r="H318" s="111">
        <v>15</v>
      </c>
      <c r="I318" s="109" t="s">
        <v>321</v>
      </c>
      <c r="J318" s="110" t="s">
        <v>80</v>
      </c>
      <c r="K318" s="111">
        <v>15</v>
      </c>
      <c r="L318" s="109" t="s">
        <v>321</v>
      </c>
      <c r="M318" s="110" t="s">
        <v>80</v>
      </c>
      <c r="N318" s="111">
        <v>15</v>
      </c>
    </row>
    <row r="319" spans="1:14" s="74" customFormat="1" x14ac:dyDescent="0.3">
      <c r="A319" s="287" t="s">
        <v>178</v>
      </c>
      <c r="B319" s="288">
        <v>40</v>
      </c>
      <c r="C319" s="109" t="s">
        <v>322</v>
      </c>
      <c r="D319" s="110" t="s">
        <v>168</v>
      </c>
      <c r="E319" s="111">
        <v>40</v>
      </c>
      <c r="F319" s="109" t="s">
        <v>322</v>
      </c>
      <c r="G319" s="110" t="s">
        <v>168</v>
      </c>
      <c r="H319" s="111">
        <v>40</v>
      </c>
      <c r="I319" s="109" t="s">
        <v>322</v>
      </c>
      <c r="J319" s="110" t="s">
        <v>168</v>
      </c>
      <c r="K319" s="111">
        <v>40</v>
      </c>
      <c r="L319" s="109" t="s">
        <v>322</v>
      </c>
      <c r="M319" s="110" t="s">
        <v>168</v>
      </c>
      <c r="N319" s="111">
        <v>40</v>
      </c>
    </row>
    <row r="320" spans="1:14" s="74" customFormat="1" ht="49.5" x14ac:dyDescent="0.3">
      <c r="A320" s="287" t="s">
        <v>446</v>
      </c>
      <c r="B320" s="288">
        <v>150</v>
      </c>
      <c r="C320" s="109" t="s">
        <v>448</v>
      </c>
      <c r="D320" s="110" t="s">
        <v>196</v>
      </c>
      <c r="E320" s="111">
        <v>210</v>
      </c>
      <c r="F320" s="109" t="s">
        <v>548</v>
      </c>
      <c r="G320" s="110" t="s">
        <v>317</v>
      </c>
      <c r="H320" s="111">
        <v>210</v>
      </c>
      <c r="I320" s="109" t="s">
        <v>448</v>
      </c>
      <c r="J320" s="110" t="s">
        <v>449</v>
      </c>
      <c r="K320" s="111">
        <v>200</v>
      </c>
      <c r="L320" s="109" t="s">
        <v>448</v>
      </c>
      <c r="M320" s="110" t="s">
        <v>196</v>
      </c>
      <c r="N320" s="111">
        <v>210</v>
      </c>
    </row>
    <row r="321" spans="1:14" s="74" customFormat="1" ht="49.5" x14ac:dyDescent="0.3">
      <c r="A321" s="287" t="s">
        <v>451</v>
      </c>
      <c r="B321" s="288">
        <v>180</v>
      </c>
      <c r="C321" s="113" t="s">
        <v>452</v>
      </c>
      <c r="D321" s="110" t="s">
        <v>101</v>
      </c>
      <c r="E321" s="111">
        <v>200</v>
      </c>
      <c r="F321" s="109" t="s">
        <v>580</v>
      </c>
      <c r="G321" s="110" t="s">
        <v>15</v>
      </c>
      <c r="H321" s="111">
        <v>200</v>
      </c>
      <c r="I321" s="113" t="s">
        <v>453</v>
      </c>
      <c r="J321" s="110" t="s">
        <v>95</v>
      </c>
      <c r="K321" s="111">
        <v>200</v>
      </c>
      <c r="L321" s="113" t="s">
        <v>452</v>
      </c>
      <c r="M321" s="110" t="s">
        <v>101</v>
      </c>
      <c r="N321" s="111">
        <v>200</v>
      </c>
    </row>
    <row r="322" spans="1:14" s="74" customFormat="1" ht="49.5" x14ac:dyDescent="0.3">
      <c r="A322" s="287" t="s">
        <v>455</v>
      </c>
      <c r="B322" s="288">
        <v>30</v>
      </c>
      <c r="C322" s="113"/>
      <c r="D322" s="110" t="s">
        <v>244</v>
      </c>
      <c r="E322" s="111">
        <v>40</v>
      </c>
      <c r="F322" s="113"/>
      <c r="G322" s="110" t="s">
        <v>244</v>
      </c>
      <c r="H322" s="111">
        <v>40</v>
      </c>
      <c r="I322" s="113"/>
      <c r="J322" s="110" t="s">
        <v>244</v>
      </c>
      <c r="K322" s="111">
        <v>40</v>
      </c>
      <c r="L322" s="113"/>
      <c r="M322" s="110" t="s">
        <v>244</v>
      </c>
      <c r="N322" s="111">
        <v>40</v>
      </c>
    </row>
    <row r="323" spans="1:14" s="74" customFormat="1" x14ac:dyDescent="0.3">
      <c r="A323" s="287" t="s">
        <v>456</v>
      </c>
      <c r="B323" s="288">
        <v>100</v>
      </c>
      <c r="C323" s="109" t="s">
        <v>325</v>
      </c>
      <c r="D323" s="110" t="s">
        <v>90</v>
      </c>
      <c r="E323" s="111">
        <v>100</v>
      </c>
      <c r="F323" s="109" t="s">
        <v>325</v>
      </c>
      <c r="G323" s="110" t="s">
        <v>103</v>
      </c>
      <c r="H323" s="111">
        <v>100</v>
      </c>
      <c r="I323" s="109" t="s">
        <v>325</v>
      </c>
      <c r="J323" s="110" t="s">
        <v>509</v>
      </c>
      <c r="K323" s="111">
        <v>100</v>
      </c>
      <c r="L323" s="109" t="s">
        <v>325</v>
      </c>
      <c r="M323" s="110" t="s">
        <v>90</v>
      </c>
      <c r="N323" s="111">
        <v>100</v>
      </c>
    </row>
    <row r="324" spans="1:14" s="105" customFormat="1" x14ac:dyDescent="0.25">
      <c r="A324" s="289"/>
      <c r="B324" s="290"/>
      <c r="C324" s="356" t="s">
        <v>82</v>
      </c>
      <c r="D324" s="356"/>
      <c r="E324" s="114">
        <f>SUM(E317:E323)</f>
        <v>615</v>
      </c>
      <c r="F324" s="356" t="s">
        <v>82</v>
      </c>
      <c r="G324" s="356"/>
      <c r="H324" s="114">
        <f>SUM(H317:H323)</f>
        <v>615</v>
      </c>
      <c r="I324" s="356" t="s">
        <v>82</v>
      </c>
      <c r="J324" s="356"/>
      <c r="K324" s="114">
        <f>SUM(K317:K323)</f>
        <v>605</v>
      </c>
      <c r="L324" s="356" t="s">
        <v>82</v>
      </c>
      <c r="M324" s="356"/>
      <c r="N324" s="114">
        <f>SUM(N317:N323)</f>
        <v>615</v>
      </c>
    </row>
    <row r="325" spans="1:14" s="74" customFormat="1" ht="49.5" x14ac:dyDescent="0.3">
      <c r="A325" s="287" t="s">
        <v>457</v>
      </c>
      <c r="B325" s="288">
        <v>60</v>
      </c>
      <c r="C325" s="109" t="s">
        <v>608</v>
      </c>
      <c r="D325" s="110" t="s">
        <v>310</v>
      </c>
      <c r="E325" s="111">
        <v>60</v>
      </c>
      <c r="F325" s="109" t="s">
        <v>592</v>
      </c>
      <c r="G325" s="110" t="s">
        <v>290</v>
      </c>
      <c r="H325" s="111">
        <v>60</v>
      </c>
      <c r="I325" s="113" t="s">
        <v>380</v>
      </c>
      <c r="J325" s="110" t="s">
        <v>314</v>
      </c>
      <c r="K325" s="111">
        <v>60</v>
      </c>
      <c r="L325" s="109" t="s">
        <v>432</v>
      </c>
      <c r="M325" s="110" t="s">
        <v>433</v>
      </c>
      <c r="N325" s="111">
        <v>60</v>
      </c>
    </row>
    <row r="326" spans="1:14" s="74" customFormat="1" ht="33" x14ac:dyDescent="0.3">
      <c r="A326" s="287" t="s">
        <v>460</v>
      </c>
      <c r="B326" s="288">
        <v>200</v>
      </c>
      <c r="C326" s="113" t="s">
        <v>461</v>
      </c>
      <c r="D326" s="110" t="s">
        <v>247</v>
      </c>
      <c r="E326" s="111">
        <v>225</v>
      </c>
      <c r="F326" s="109" t="s">
        <v>464</v>
      </c>
      <c r="G326" s="110" t="s">
        <v>465</v>
      </c>
      <c r="H326" s="111">
        <v>200</v>
      </c>
      <c r="I326" s="109" t="s">
        <v>533</v>
      </c>
      <c r="J326" s="110" t="s">
        <v>534</v>
      </c>
      <c r="K326" s="111">
        <v>200</v>
      </c>
      <c r="L326" s="113" t="s">
        <v>461</v>
      </c>
      <c r="M326" s="110" t="s">
        <v>247</v>
      </c>
      <c r="N326" s="111">
        <v>225</v>
      </c>
    </row>
    <row r="327" spans="1:14" s="74" customFormat="1" ht="49.5" x14ac:dyDescent="0.3">
      <c r="A327" s="287" t="s">
        <v>466</v>
      </c>
      <c r="B327" s="288">
        <v>90</v>
      </c>
      <c r="C327" s="109" t="s">
        <v>468</v>
      </c>
      <c r="D327" s="110" t="s">
        <v>311</v>
      </c>
      <c r="E327" s="111">
        <v>90</v>
      </c>
      <c r="F327" s="109" t="s">
        <v>467</v>
      </c>
      <c r="G327" s="110" t="s">
        <v>249</v>
      </c>
      <c r="H327" s="111">
        <v>90</v>
      </c>
      <c r="I327" s="109" t="s">
        <v>705</v>
      </c>
      <c r="J327" s="110" t="s">
        <v>706</v>
      </c>
      <c r="K327" s="111">
        <v>90</v>
      </c>
      <c r="L327" s="109" t="s">
        <v>468</v>
      </c>
      <c r="M327" s="110" t="s">
        <v>311</v>
      </c>
      <c r="N327" s="111">
        <v>90</v>
      </c>
    </row>
    <row r="328" spans="1:14" s="74" customFormat="1" ht="49.5" x14ac:dyDescent="0.3">
      <c r="A328" s="287" t="s">
        <v>522</v>
      </c>
      <c r="B328" s="288">
        <v>150</v>
      </c>
      <c r="C328" s="109" t="s">
        <v>524</v>
      </c>
      <c r="D328" s="110" t="s">
        <v>297</v>
      </c>
      <c r="E328" s="111">
        <v>150</v>
      </c>
      <c r="F328" s="116" t="s">
        <v>525</v>
      </c>
      <c r="G328" s="110" t="s">
        <v>292</v>
      </c>
      <c r="H328" s="111">
        <v>150</v>
      </c>
      <c r="I328" s="109" t="s">
        <v>707</v>
      </c>
      <c r="J328" s="110" t="s">
        <v>708</v>
      </c>
      <c r="K328" s="111">
        <v>150</v>
      </c>
      <c r="L328" s="109" t="s">
        <v>524</v>
      </c>
      <c r="M328" s="110" t="s">
        <v>297</v>
      </c>
      <c r="N328" s="111">
        <v>150</v>
      </c>
    </row>
    <row r="329" spans="1:14" s="74" customFormat="1" ht="66" x14ac:dyDescent="0.3">
      <c r="A329" s="287" t="s">
        <v>475</v>
      </c>
      <c r="B329" s="288">
        <v>180</v>
      </c>
      <c r="C329" s="113" t="s">
        <v>566</v>
      </c>
      <c r="D329" s="110" t="s">
        <v>102</v>
      </c>
      <c r="E329" s="111">
        <v>200</v>
      </c>
      <c r="F329" s="113" t="s">
        <v>477</v>
      </c>
      <c r="G329" s="110" t="s">
        <v>105</v>
      </c>
      <c r="H329" s="111">
        <v>200</v>
      </c>
      <c r="I329" s="113" t="s">
        <v>478</v>
      </c>
      <c r="J329" s="110" t="s">
        <v>99</v>
      </c>
      <c r="K329" s="111">
        <v>200</v>
      </c>
      <c r="L329" s="113" t="s">
        <v>566</v>
      </c>
      <c r="M329" s="110" t="s">
        <v>102</v>
      </c>
      <c r="N329" s="111">
        <v>200</v>
      </c>
    </row>
    <row r="330" spans="1:14" s="74" customFormat="1" ht="49.5" x14ac:dyDescent="0.3">
      <c r="A330" s="287" t="s">
        <v>455</v>
      </c>
      <c r="B330" s="288">
        <v>20</v>
      </c>
      <c r="C330" s="113"/>
      <c r="D330" s="110" t="s">
        <v>244</v>
      </c>
      <c r="E330" s="111">
        <v>20</v>
      </c>
      <c r="F330" s="113"/>
      <c r="G330" s="110" t="s">
        <v>244</v>
      </c>
      <c r="H330" s="111">
        <v>20</v>
      </c>
      <c r="I330" s="113"/>
      <c r="J330" s="110" t="s">
        <v>244</v>
      </c>
      <c r="K330" s="111">
        <v>20</v>
      </c>
      <c r="L330" s="113"/>
      <c r="M330" s="110" t="s">
        <v>244</v>
      </c>
      <c r="N330" s="111">
        <v>20</v>
      </c>
    </row>
    <row r="331" spans="1:14" s="74" customFormat="1" ht="33" x14ac:dyDescent="0.3">
      <c r="A331" s="287" t="s">
        <v>479</v>
      </c>
      <c r="B331" s="288">
        <v>40</v>
      </c>
      <c r="C331" s="113"/>
      <c r="D331" s="110" t="s">
        <v>250</v>
      </c>
      <c r="E331" s="111">
        <v>50</v>
      </c>
      <c r="F331" s="113"/>
      <c r="G331" s="110" t="s">
        <v>250</v>
      </c>
      <c r="H331" s="111">
        <v>50</v>
      </c>
      <c r="I331" s="113"/>
      <c r="J331" s="110" t="s">
        <v>250</v>
      </c>
      <c r="K331" s="111">
        <v>50</v>
      </c>
      <c r="L331" s="113"/>
      <c r="M331" s="110" t="s">
        <v>250</v>
      </c>
      <c r="N331" s="111">
        <v>50</v>
      </c>
    </row>
    <row r="332" spans="1:14" s="74" customFormat="1" x14ac:dyDescent="0.3">
      <c r="A332" s="287" t="s">
        <v>456</v>
      </c>
      <c r="B332" s="288">
        <v>100</v>
      </c>
      <c r="C332" s="109" t="s">
        <v>325</v>
      </c>
      <c r="D332" s="110" t="s">
        <v>81</v>
      </c>
      <c r="E332" s="111">
        <v>100</v>
      </c>
      <c r="F332" s="109" t="s">
        <v>325</v>
      </c>
      <c r="G332" s="110" t="s">
        <v>509</v>
      </c>
      <c r="H332" s="111">
        <v>100</v>
      </c>
      <c r="I332" s="109" t="s">
        <v>325</v>
      </c>
      <c r="J332" s="110" t="s">
        <v>90</v>
      </c>
      <c r="K332" s="111">
        <v>100</v>
      </c>
      <c r="L332" s="109" t="s">
        <v>325</v>
      </c>
      <c r="M332" s="110" t="s">
        <v>81</v>
      </c>
      <c r="N332" s="111">
        <v>100</v>
      </c>
    </row>
    <row r="333" spans="1:14" s="105" customFormat="1" x14ac:dyDescent="0.25">
      <c r="A333" s="289"/>
      <c r="B333" s="290"/>
      <c r="C333" s="356" t="s">
        <v>86</v>
      </c>
      <c r="D333" s="356"/>
      <c r="E333" s="114">
        <f>SUM(E325:E332)</f>
        <v>895</v>
      </c>
      <c r="F333" s="356" t="s">
        <v>86</v>
      </c>
      <c r="G333" s="356"/>
      <c r="H333" s="114">
        <f>SUM(H325:H332)</f>
        <v>870</v>
      </c>
      <c r="I333" s="356" t="s">
        <v>86</v>
      </c>
      <c r="J333" s="356"/>
      <c r="K333" s="114">
        <f>SUM(K325:K332)</f>
        <v>870</v>
      </c>
      <c r="L333" s="356" t="s">
        <v>86</v>
      </c>
      <c r="M333" s="356"/>
      <c r="N333" s="114">
        <f>SUM(N325:N332)</f>
        <v>895</v>
      </c>
    </row>
    <row r="334" spans="1:14" s="74" customFormat="1" x14ac:dyDescent="0.3">
      <c r="A334" s="287" t="s">
        <v>510</v>
      </c>
      <c r="B334" s="288">
        <v>50</v>
      </c>
      <c r="C334" s="109" t="s">
        <v>512</v>
      </c>
      <c r="D334" s="110" t="s">
        <v>282</v>
      </c>
      <c r="E334" s="111">
        <v>80</v>
      </c>
      <c r="F334" s="117" t="s">
        <v>511</v>
      </c>
      <c r="G334" s="118" t="s">
        <v>261</v>
      </c>
      <c r="H334" s="119">
        <v>75</v>
      </c>
      <c r="I334" s="109" t="s">
        <v>567</v>
      </c>
      <c r="J334" s="110" t="s">
        <v>272</v>
      </c>
      <c r="K334" s="111">
        <v>75</v>
      </c>
      <c r="L334" s="109" t="s">
        <v>512</v>
      </c>
      <c r="M334" s="110" t="s">
        <v>282</v>
      </c>
      <c r="N334" s="111">
        <v>80</v>
      </c>
    </row>
    <row r="335" spans="1:14" s="74" customFormat="1" ht="49.5" x14ac:dyDescent="0.3">
      <c r="A335" s="287" t="s">
        <v>451</v>
      </c>
      <c r="B335" s="288">
        <v>180</v>
      </c>
      <c r="C335" s="109" t="s">
        <v>452</v>
      </c>
      <c r="D335" s="110" t="s">
        <v>14</v>
      </c>
      <c r="E335" s="111">
        <v>200</v>
      </c>
      <c r="F335" s="113" t="s">
        <v>453</v>
      </c>
      <c r="G335" s="110" t="s">
        <v>95</v>
      </c>
      <c r="H335" s="111">
        <v>200</v>
      </c>
      <c r="I335" s="109" t="s">
        <v>580</v>
      </c>
      <c r="J335" s="110" t="s">
        <v>15</v>
      </c>
      <c r="K335" s="111">
        <v>200</v>
      </c>
      <c r="L335" s="109" t="s">
        <v>452</v>
      </c>
      <c r="M335" s="110" t="s">
        <v>14</v>
      </c>
      <c r="N335" s="111">
        <v>200</v>
      </c>
    </row>
    <row r="336" spans="1:14" s="74" customFormat="1" x14ac:dyDescent="0.3">
      <c r="A336" s="287" t="s">
        <v>456</v>
      </c>
      <c r="B336" s="288">
        <v>100</v>
      </c>
      <c r="C336" s="113" t="s">
        <v>325</v>
      </c>
      <c r="D336" s="110" t="s">
        <v>245</v>
      </c>
      <c r="E336" s="111">
        <v>100</v>
      </c>
      <c r="F336" s="113" t="s">
        <v>325</v>
      </c>
      <c r="G336" s="110" t="s">
        <v>709</v>
      </c>
      <c r="H336" s="111">
        <v>100</v>
      </c>
      <c r="I336" s="113" t="s">
        <v>325</v>
      </c>
      <c r="J336" s="110" t="s">
        <v>81</v>
      </c>
      <c r="K336" s="111">
        <v>100</v>
      </c>
      <c r="L336" s="113" t="s">
        <v>325</v>
      </c>
      <c r="M336" s="110" t="s">
        <v>245</v>
      </c>
      <c r="N336" s="111">
        <v>100</v>
      </c>
    </row>
    <row r="337" spans="1:14" s="105" customFormat="1" x14ac:dyDescent="0.25">
      <c r="A337" s="289"/>
      <c r="B337" s="290"/>
      <c r="C337" s="356" t="s">
        <v>130</v>
      </c>
      <c r="D337" s="356"/>
      <c r="E337" s="114">
        <f>SUM(E334:E336)</f>
        <v>380</v>
      </c>
      <c r="F337" s="356" t="s">
        <v>130</v>
      </c>
      <c r="G337" s="356"/>
      <c r="H337" s="114">
        <f>SUM(H334:H336)</f>
        <v>375</v>
      </c>
      <c r="I337" s="356" t="s">
        <v>130</v>
      </c>
      <c r="J337" s="356"/>
      <c r="K337" s="114">
        <f>SUM(K334:K336)</f>
        <v>375</v>
      </c>
      <c r="L337" s="356" t="s">
        <v>130</v>
      </c>
      <c r="M337" s="356"/>
      <c r="N337" s="114">
        <f>SUM(N334:N336)</f>
        <v>380</v>
      </c>
    </row>
    <row r="338" spans="1:14" s="105" customFormat="1" x14ac:dyDescent="0.25">
      <c r="A338" s="289"/>
      <c r="B338" s="290"/>
      <c r="C338" s="356" t="s">
        <v>710</v>
      </c>
      <c r="D338" s="356"/>
      <c r="E338" s="115">
        <f>E337+E333+E324</f>
        <v>1890</v>
      </c>
      <c r="F338" s="356" t="s">
        <v>710</v>
      </c>
      <c r="G338" s="356"/>
      <c r="H338" s="115">
        <f>H337+H333+H324</f>
        <v>1860</v>
      </c>
      <c r="I338" s="356" t="s">
        <v>710</v>
      </c>
      <c r="J338" s="356"/>
      <c r="K338" s="115">
        <f>K337+K333+K324</f>
        <v>1850</v>
      </c>
      <c r="L338" s="356" t="s">
        <v>710</v>
      </c>
      <c r="M338" s="356"/>
      <c r="N338" s="115">
        <f>N337+N333+N324</f>
        <v>1890</v>
      </c>
    </row>
    <row r="339" spans="1:14" s="74" customFormat="1" x14ac:dyDescent="0.3">
      <c r="A339" s="287" t="s">
        <v>445</v>
      </c>
      <c r="B339" s="288">
        <v>10</v>
      </c>
      <c r="C339" s="109" t="s">
        <v>320</v>
      </c>
      <c r="D339" s="110" t="s">
        <v>79</v>
      </c>
      <c r="E339" s="111">
        <v>10</v>
      </c>
      <c r="F339" s="109" t="s">
        <v>320</v>
      </c>
      <c r="G339" s="110" t="s">
        <v>79</v>
      </c>
      <c r="H339" s="111">
        <v>10</v>
      </c>
      <c r="I339" s="109" t="s">
        <v>320</v>
      </c>
      <c r="J339" s="110" t="s">
        <v>79</v>
      </c>
      <c r="K339" s="111">
        <v>10</v>
      </c>
      <c r="L339" s="109" t="s">
        <v>320</v>
      </c>
      <c r="M339" s="110" t="s">
        <v>79</v>
      </c>
      <c r="N339" s="111">
        <v>10</v>
      </c>
    </row>
    <row r="340" spans="1:14" s="74" customFormat="1" ht="33" x14ac:dyDescent="0.3">
      <c r="A340" s="287" t="s">
        <v>484</v>
      </c>
      <c r="B340" s="288">
        <v>150</v>
      </c>
      <c r="C340" s="109" t="s">
        <v>486</v>
      </c>
      <c r="D340" s="110" t="s">
        <v>312</v>
      </c>
      <c r="E340" s="111">
        <v>230</v>
      </c>
      <c r="F340" s="113" t="s">
        <v>485</v>
      </c>
      <c r="G340" s="110" t="s">
        <v>283</v>
      </c>
      <c r="H340" s="111">
        <v>180</v>
      </c>
      <c r="I340" s="113" t="s">
        <v>485</v>
      </c>
      <c r="J340" s="110" t="s">
        <v>253</v>
      </c>
      <c r="K340" s="111">
        <v>180</v>
      </c>
      <c r="L340" s="109" t="s">
        <v>486</v>
      </c>
      <c r="M340" s="110" t="s">
        <v>312</v>
      </c>
      <c r="N340" s="111">
        <v>230</v>
      </c>
    </row>
    <row r="341" spans="1:14" s="74" customFormat="1" ht="49.5" x14ac:dyDescent="0.3">
      <c r="A341" s="287" t="s">
        <v>451</v>
      </c>
      <c r="B341" s="288">
        <v>180</v>
      </c>
      <c r="C341" s="109" t="s">
        <v>488</v>
      </c>
      <c r="D341" s="110" t="s">
        <v>46</v>
      </c>
      <c r="E341" s="111">
        <v>200</v>
      </c>
      <c r="F341" s="109" t="s">
        <v>452</v>
      </c>
      <c r="G341" s="110" t="s">
        <v>14</v>
      </c>
      <c r="H341" s="111">
        <v>200</v>
      </c>
      <c r="I341" s="113" t="s">
        <v>452</v>
      </c>
      <c r="J341" s="110" t="s">
        <v>101</v>
      </c>
      <c r="K341" s="111">
        <v>200</v>
      </c>
      <c r="L341" s="109" t="s">
        <v>488</v>
      </c>
      <c r="M341" s="110" t="s">
        <v>46</v>
      </c>
      <c r="N341" s="111">
        <v>200</v>
      </c>
    </row>
    <row r="342" spans="1:14" s="74" customFormat="1" x14ac:dyDescent="0.3">
      <c r="A342" s="287" t="s">
        <v>183</v>
      </c>
      <c r="B342" s="288">
        <v>50</v>
      </c>
      <c r="C342" s="109" t="s">
        <v>489</v>
      </c>
      <c r="D342" s="110" t="s">
        <v>313</v>
      </c>
      <c r="E342" s="111">
        <v>50</v>
      </c>
      <c r="F342" s="109" t="s">
        <v>489</v>
      </c>
      <c r="G342" s="110" t="s">
        <v>254</v>
      </c>
      <c r="H342" s="111">
        <v>50</v>
      </c>
      <c r="I342" s="109" t="s">
        <v>489</v>
      </c>
      <c r="J342" s="110" t="s">
        <v>55</v>
      </c>
      <c r="K342" s="111">
        <v>50</v>
      </c>
      <c r="L342" s="109" t="s">
        <v>489</v>
      </c>
      <c r="M342" s="110" t="s">
        <v>313</v>
      </c>
      <c r="N342" s="111">
        <v>50</v>
      </c>
    </row>
    <row r="343" spans="1:14" s="74" customFormat="1" x14ac:dyDescent="0.3">
      <c r="A343" s="287" t="s">
        <v>456</v>
      </c>
      <c r="B343" s="288">
        <v>100</v>
      </c>
      <c r="C343" s="109" t="s">
        <v>325</v>
      </c>
      <c r="D343" s="110" t="s">
        <v>81</v>
      </c>
      <c r="E343" s="111">
        <v>100</v>
      </c>
      <c r="F343" s="109" t="s">
        <v>325</v>
      </c>
      <c r="G343" s="110" t="s">
        <v>90</v>
      </c>
      <c r="H343" s="111">
        <v>100</v>
      </c>
      <c r="I343" s="109" t="s">
        <v>325</v>
      </c>
      <c r="J343" s="110" t="s">
        <v>238</v>
      </c>
      <c r="K343" s="111">
        <v>100</v>
      </c>
      <c r="L343" s="109" t="s">
        <v>325</v>
      </c>
      <c r="M343" s="110" t="s">
        <v>81</v>
      </c>
      <c r="N343" s="111">
        <v>100</v>
      </c>
    </row>
    <row r="344" spans="1:14" s="105" customFormat="1" x14ac:dyDescent="0.25">
      <c r="A344" s="289"/>
      <c r="B344" s="290"/>
      <c r="C344" s="356" t="s">
        <v>82</v>
      </c>
      <c r="D344" s="356"/>
      <c r="E344" s="114">
        <f>SUM(E339:E343)</f>
        <v>590</v>
      </c>
      <c r="F344" s="356" t="s">
        <v>82</v>
      </c>
      <c r="G344" s="356"/>
      <c r="H344" s="114">
        <f>SUM(H339:H343)</f>
        <v>540</v>
      </c>
      <c r="I344" s="356" t="s">
        <v>82</v>
      </c>
      <c r="J344" s="356"/>
      <c r="K344" s="114">
        <f>SUM(K339:K343)</f>
        <v>540</v>
      </c>
      <c r="L344" s="356" t="s">
        <v>82</v>
      </c>
      <c r="M344" s="356"/>
      <c r="N344" s="114">
        <f>SUM(N339:N343)</f>
        <v>590</v>
      </c>
    </row>
    <row r="345" spans="1:14" s="74" customFormat="1" ht="49.5" x14ac:dyDescent="0.3">
      <c r="A345" s="287" t="s">
        <v>457</v>
      </c>
      <c r="B345" s="288">
        <v>60</v>
      </c>
      <c r="C345" s="113" t="s">
        <v>380</v>
      </c>
      <c r="D345" s="110" t="s">
        <v>314</v>
      </c>
      <c r="E345" s="111">
        <v>60</v>
      </c>
      <c r="F345" s="109" t="s">
        <v>624</v>
      </c>
      <c r="G345" s="110" t="s">
        <v>293</v>
      </c>
      <c r="H345" s="111">
        <v>60</v>
      </c>
      <c r="I345" s="109" t="s">
        <v>592</v>
      </c>
      <c r="J345" s="110" t="s">
        <v>290</v>
      </c>
      <c r="K345" s="111">
        <v>60</v>
      </c>
      <c r="L345" s="113" t="s">
        <v>380</v>
      </c>
      <c r="M345" s="110" t="s">
        <v>314</v>
      </c>
      <c r="N345" s="111">
        <v>60</v>
      </c>
    </row>
    <row r="346" spans="1:14" s="74" customFormat="1" ht="66" x14ac:dyDescent="0.3">
      <c r="A346" s="287" t="s">
        <v>496</v>
      </c>
      <c r="B346" s="288">
        <v>200</v>
      </c>
      <c r="C346" s="121" t="s">
        <v>593</v>
      </c>
      <c r="D346" s="110" t="s">
        <v>299</v>
      </c>
      <c r="E346" s="111">
        <v>210</v>
      </c>
      <c r="F346" s="113" t="s">
        <v>553</v>
      </c>
      <c r="G346" s="110" t="s">
        <v>554</v>
      </c>
      <c r="H346" s="111">
        <v>200</v>
      </c>
      <c r="I346" s="109" t="s">
        <v>500</v>
      </c>
      <c r="J346" s="110" t="s">
        <v>501</v>
      </c>
      <c r="K346" s="111">
        <v>200</v>
      </c>
      <c r="L346" s="121" t="s">
        <v>593</v>
      </c>
      <c r="M346" s="110" t="s">
        <v>299</v>
      </c>
      <c r="N346" s="111">
        <v>210</v>
      </c>
    </row>
    <row r="347" spans="1:14" s="74" customFormat="1" ht="33" x14ac:dyDescent="0.3">
      <c r="A347" s="287" t="s">
        <v>611</v>
      </c>
      <c r="B347" s="288">
        <v>240</v>
      </c>
      <c r="C347" s="113" t="s">
        <v>657</v>
      </c>
      <c r="D347" s="110" t="s">
        <v>315</v>
      </c>
      <c r="E347" s="111">
        <v>240</v>
      </c>
      <c r="F347" s="113" t="s">
        <v>612</v>
      </c>
      <c r="G347" s="110" t="s">
        <v>711</v>
      </c>
      <c r="H347" s="111">
        <v>240</v>
      </c>
      <c r="I347" s="113" t="s">
        <v>712</v>
      </c>
      <c r="J347" s="110" t="s">
        <v>713</v>
      </c>
      <c r="K347" s="111">
        <v>240</v>
      </c>
      <c r="L347" s="113" t="s">
        <v>657</v>
      </c>
      <c r="M347" s="110" t="s">
        <v>315</v>
      </c>
      <c r="N347" s="111">
        <v>240</v>
      </c>
    </row>
    <row r="348" spans="1:14" s="74" customFormat="1" ht="66" x14ac:dyDescent="0.3">
      <c r="A348" s="287" t="s">
        <v>475</v>
      </c>
      <c r="B348" s="288">
        <v>180</v>
      </c>
      <c r="C348" s="122" t="s">
        <v>478</v>
      </c>
      <c r="D348" s="110" t="s">
        <v>104</v>
      </c>
      <c r="E348" s="111">
        <v>200</v>
      </c>
      <c r="F348" s="122" t="s">
        <v>690</v>
      </c>
      <c r="G348" s="110" t="s">
        <v>691</v>
      </c>
      <c r="H348" s="111">
        <v>200</v>
      </c>
      <c r="I348" s="109" t="s">
        <v>477</v>
      </c>
      <c r="J348" s="110" t="s">
        <v>224</v>
      </c>
      <c r="K348" s="111">
        <v>200</v>
      </c>
      <c r="L348" s="122" t="s">
        <v>478</v>
      </c>
      <c r="M348" s="110" t="s">
        <v>104</v>
      </c>
      <c r="N348" s="111">
        <v>200</v>
      </c>
    </row>
    <row r="349" spans="1:14" s="74" customFormat="1" ht="49.5" x14ac:dyDescent="0.3">
      <c r="A349" s="287" t="s">
        <v>455</v>
      </c>
      <c r="B349" s="288">
        <v>20</v>
      </c>
      <c r="C349" s="113"/>
      <c r="D349" s="110" t="s">
        <v>244</v>
      </c>
      <c r="E349" s="111">
        <v>20</v>
      </c>
      <c r="F349" s="113"/>
      <c r="G349" s="110" t="s">
        <v>244</v>
      </c>
      <c r="H349" s="111">
        <v>20</v>
      </c>
      <c r="I349" s="113"/>
      <c r="J349" s="110" t="s">
        <v>244</v>
      </c>
      <c r="K349" s="111">
        <v>20</v>
      </c>
      <c r="L349" s="113"/>
      <c r="M349" s="110" t="s">
        <v>244</v>
      </c>
      <c r="N349" s="111">
        <v>20</v>
      </c>
    </row>
    <row r="350" spans="1:14" s="74" customFormat="1" ht="33" x14ac:dyDescent="0.3">
      <c r="A350" s="287" t="s">
        <v>479</v>
      </c>
      <c r="B350" s="288">
        <v>40</v>
      </c>
      <c r="C350" s="113"/>
      <c r="D350" s="110" t="s">
        <v>250</v>
      </c>
      <c r="E350" s="111">
        <v>50</v>
      </c>
      <c r="F350" s="113"/>
      <c r="G350" s="110" t="s">
        <v>250</v>
      </c>
      <c r="H350" s="111">
        <v>50</v>
      </c>
      <c r="I350" s="113"/>
      <c r="J350" s="110" t="s">
        <v>250</v>
      </c>
      <c r="K350" s="111">
        <v>50</v>
      </c>
      <c r="L350" s="113"/>
      <c r="M350" s="110" t="s">
        <v>250</v>
      </c>
      <c r="N350" s="111">
        <v>50</v>
      </c>
    </row>
    <row r="351" spans="1:14" s="74" customFormat="1" x14ac:dyDescent="0.3">
      <c r="A351" s="287" t="s">
        <v>456</v>
      </c>
      <c r="B351" s="288">
        <v>100</v>
      </c>
      <c r="C351" s="109" t="s">
        <v>325</v>
      </c>
      <c r="D351" s="110" t="s">
        <v>90</v>
      </c>
      <c r="E351" s="111">
        <v>100</v>
      </c>
      <c r="F351" s="109" t="s">
        <v>325</v>
      </c>
      <c r="G351" s="110" t="s">
        <v>81</v>
      </c>
      <c r="H351" s="111">
        <v>100</v>
      </c>
      <c r="I351" s="109" t="s">
        <v>325</v>
      </c>
      <c r="J351" s="110" t="s">
        <v>103</v>
      </c>
      <c r="K351" s="111">
        <v>100</v>
      </c>
      <c r="L351" s="109" t="s">
        <v>325</v>
      </c>
      <c r="M351" s="110" t="s">
        <v>90</v>
      </c>
      <c r="N351" s="111">
        <v>100</v>
      </c>
    </row>
    <row r="352" spans="1:14" s="105" customFormat="1" x14ac:dyDescent="0.25">
      <c r="A352" s="289"/>
      <c r="B352" s="290"/>
      <c r="C352" s="356" t="s">
        <v>86</v>
      </c>
      <c r="D352" s="356"/>
      <c r="E352" s="114">
        <f>SUM(E345:E351)</f>
        <v>880</v>
      </c>
      <c r="F352" s="356" t="s">
        <v>86</v>
      </c>
      <c r="G352" s="356"/>
      <c r="H352" s="114">
        <f>SUM(H345:H351)</f>
        <v>870</v>
      </c>
      <c r="I352" s="356" t="s">
        <v>86</v>
      </c>
      <c r="J352" s="356"/>
      <c r="K352" s="114">
        <f>SUM(K345:K351)</f>
        <v>870</v>
      </c>
      <c r="L352" s="356" t="s">
        <v>86</v>
      </c>
      <c r="M352" s="356"/>
      <c r="N352" s="114">
        <f>SUM(N345:N351)</f>
        <v>880</v>
      </c>
    </row>
    <row r="353" spans="1:14" s="74" customFormat="1" x14ac:dyDescent="0.3">
      <c r="A353" s="287" t="s">
        <v>183</v>
      </c>
      <c r="B353" s="288">
        <v>50</v>
      </c>
      <c r="C353" s="113" t="s">
        <v>330</v>
      </c>
      <c r="D353" s="110" t="s">
        <v>287</v>
      </c>
      <c r="E353" s="111">
        <v>100</v>
      </c>
      <c r="F353" s="113" t="s">
        <v>330</v>
      </c>
      <c r="G353" s="110" t="s">
        <v>252</v>
      </c>
      <c r="H353" s="111">
        <v>100</v>
      </c>
      <c r="I353" s="113" t="s">
        <v>615</v>
      </c>
      <c r="J353" s="110" t="s">
        <v>616</v>
      </c>
      <c r="K353" s="111">
        <v>100</v>
      </c>
      <c r="L353" s="113" t="s">
        <v>330</v>
      </c>
      <c r="M353" s="110" t="s">
        <v>287</v>
      </c>
      <c r="N353" s="111">
        <v>100</v>
      </c>
    </row>
    <row r="354" spans="1:14" s="74" customFormat="1" ht="33" x14ac:dyDescent="0.3">
      <c r="A354" s="287" t="s">
        <v>482</v>
      </c>
      <c r="B354" s="288">
        <v>180</v>
      </c>
      <c r="C354" s="123"/>
      <c r="D354" s="110" t="s">
        <v>288</v>
      </c>
      <c r="E354" s="111">
        <v>200</v>
      </c>
      <c r="F354" s="123"/>
      <c r="G354" s="110" t="s">
        <v>617</v>
      </c>
      <c r="H354" s="111">
        <v>200</v>
      </c>
      <c r="I354" s="123"/>
      <c r="J354" s="110" t="s">
        <v>267</v>
      </c>
      <c r="K354" s="111">
        <v>200</v>
      </c>
      <c r="L354" s="123"/>
      <c r="M354" s="110" t="s">
        <v>288</v>
      </c>
      <c r="N354" s="111">
        <v>200</v>
      </c>
    </row>
    <row r="355" spans="1:14" s="74" customFormat="1" x14ac:dyDescent="0.3">
      <c r="A355" s="287" t="s">
        <v>456</v>
      </c>
      <c r="B355" s="288">
        <v>100</v>
      </c>
      <c r="C355" s="113" t="s">
        <v>325</v>
      </c>
      <c r="D355" s="110" t="s">
        <v>103</v>
      </c>
      <c r="E355" s="111">
        <v>100</v>
      </c>
      <c r="F355" s="113" t="s">
        <v>325</v>
      </c>
      <c r="G355" s="110" t="s">
        <v>251</v>
      </c>
      <c r="H355" s="111">
        <v>100</v>
      </c>
      <c r="I355" s="113" t="s">
        <v>325</v>
      </c>
      <c r="J355" s="110" t="s">
        <v>509</v>
      </c>
      <c r="K355" s="111">
        <v>100</v>
      </c>
      <c r="L355" s="113" t="s">
        <v>325</v>
      </c>
      <c r="M355" s="110" t="s">
        <v>103</v>
      </c>
      <c r="N355" s="111">
        <v>100</v>
      </c>
    </row>
    <row r="356" spans="1:14" s="105" customFormat="1" x14ac:dyDescent="0.25">
      <c r="A356" s="289"/>
      <c r="B356" s="290"/>
      <c r="C356" s="356" t="s">
        <v>130</v>
      </c>
      <c r="D356" s="356"/>
      <c r="E356" s="114">
        <f>SUM(E353:E355)</f>
        <v>400</v>
      </c>
      <c r="F356" s="356" t="s">
        <v>130</v>
      </c>
      <c r="G356" s="356"/>
      <c r="H356" s="114">
        <f>SUM(H353:H355)</f>
        <v>400</v>
      </c>
      <c r="I356" s="356" t="s">
        <v>130</v>
      </c>
      <c r="J356" s="356"/>
      <c r="K356" s="114">
        <f>SUM(K353:K355)</f>
        <v>400</v>
      </c>
      <c r="L356" s="356" t="s">
        <v>130</v>
      </c>
      <c r="M356" s="356"/>
      <c r="N356" s="114">
        <f>SUM(N353:N355)</f>
        <v>400</v>
      </c>
    </row>
    <row r="357" spans="1:14" s="105" customFormat="1" x14ac:dyDescent="0.25">
      <c r="A357" s="289"/>
      <c r="B357" s="290"/>
      <c r="C357" s="356" t="s">
        <v>714</v>
      </c>
      <c r="D357" s="356"/>
      <c r="E357" s="115">
        <f>E344+E352+E356</f>
        <v>1870</v>
      </c>
      <c r="F357" s="356" t="s">
        <v>714</v>
      </c>
      <c r="G357" s="356"/>
      <c r="H357" s="115">
        <f>H344+H352+H356</f>
        <v>1810</v>
      </c>
      <c r="I357" s="356" t="s">
        <v>714</v>
      </c>
      <c r="J357" s="356"/>
      <c r="K357" s="115">
        <f>K344+K352+K356</f>
        <v>1810</v>
      </c>
      <c r="L357" s="356" t="s">
        <v>714</v>
      </c>
      <c r="M357" s="356"/>
      <c r="N357" s="115">
        <f>N344+N352+N356</f>
        <v>1870</v>
      </c>
    </row>
    <row r="358" spans="1:14" s="112" customFormat="1" x14ac:dyDescent="0.25">
      <c r="A358" s="287" t="s">
        <v>445</v>
      </c>
      <c r="B358" s="288">
        <v>10</v>
      </c>
      <c r="C358" s="109" t="s">
        <v>321</v>
      </c>
      <c r="D358" s="110" t="s">
        <v>80</v>
      </c>
      <c r="E358" s="111">
        <v>15</v>
      </c>
      <c r="F358" s="109" t="s">
        <v>321</v>
      </c>
      <c r="G358" s="110" t="s">
        <v>80</v>
      </c>
      <c r="H358" s="111">
        <v>15</v>
      </c>
      <c r="I358" s="109" t="s">
        <v>321</v>
      </c>
      <c r="J358" s="110" t="s">
        <v>80</v>
      </c>
      <c r="K358" s="111">
        <v>15</v>
      </c>
      <c r="L358" s="109" t="s">
        <v>321</v>
      </c>
      <c r="M358" s="110" t="s">
        <v>80</v>
      </c>
      <c r="N358" s="111">
        <v>15</v>
      </c>
    </row>
    <row r="359" spans="1:14" s="74" customFormat="1" ht="33" x14ac:dyDescent="0.3">
      <c r="A359" s="287" t="s">
        <v>611</v>
      </c>
      <c r="B359" s="288">
        <v>240</v>
      </c>
      <c r="C359" s="113" t="s">
        <v>612</v>
      </c>
      <c r="D359" s="110" t="s">
        <v>203</v>
      </c>
      <c r="E359" s="111">
        <v>240</v>
      </c>
      <c r="F359" s="113" t="s">
        <v>657</v>
      </c>
      <c r="G359" s="110" t="s">
        <v>229</v>
      </c>
      <c r="H359" s="111">
        <v>240</v>
      </c>
      <c r="I359" s="113" t="s">
        <v>657</v>
      </c>
      <c r="J359" s="110" t="s">
        <v>715</v>
      </c>
      <c r="K359" s="111">
        <v>240</v>
      </c>
      <c r="L359" s="113" t="s">
        <v>612</v>
      </c>
      <c r="M359" s="110" t="s">
        <v>203</v>
      </c>
      <c r="N359" s="111">
        <v>240</v>
      </c>
    </row>
    <row r="360" spans="1:14" s="74" customFormat="1" ht="49.5" x14ac:dyDescent="0.3">
      <c r="A360" s="287" t="s">
        <v>451</v>
      </c>
      <c r="B360" s="288">
        <v>180</v>
      </c>
      <c r="C360" s="113" t="s">
        <v>453</v>
      </c>
      <c r="D360" s="110" t="s">
        <v>95</v>
      </c>
      <c r="E360" s="111">
        <v>200</v>
      </c>
      <c r="F360" s="113" t="s">
        <v>452</v>
      </c>
      <c r="G360" s="110" t="s">
        <v>101</v>
      </c>
      <c r="H360" s="111">
        <v>200</v>
      </c>
      <c r="I360" s="109" t="s">
        <v>488</v>
      </c>
      <c r="J360" s="110" t="s">
        <v>46</v>
      </c>
      <c r="K360" s="111">
        <v>200</v>
      </c>
      <c r="L360" s="113" t="s">
        <v>453</v>
      </c>
      <c r="M360" s="110" t="s">
        <v>95</v>
      </c>
      <c r="N360" s="111">
        <v>200</v>
      </c>
    </row>
    <row r="361" spans="1:14" s="74" customFormat="1" ht="49.5" x14ac:dyDescent="0.3">
      <c r="A361" s="287" t="s">
        <v>455</v>
      </c>
      <c r="B361" s="288">
        <v>30</v>
      </c>
      <c r="C361" s="113"/>
      <c r="D361" s="110" t="s">
        <v>244</v>
      </c>
      <c r="E361" s="111">
        <v>40</v>
      </c>
      <c r="F361" s="113"/>
      <c r="G361" s="110" t="s">
        <v>244</v>
      </c>
      <c r="H361" s="111">
        <v>40</v>
      </c>
      <c r="I361" s="113"/>
      <c r="J361" s="110" t="s">
        <v>244</v>
      </c>
      <c r="K361" s="111">
        <v>40</v>
      </c>
      <c r="L361" s="113"/>
      <c r="M361" s="110" t="s">
        <v>244</v>
      </c>
      <c r="N361" s="111">
        <v>40</v>
      </c>
    </row>
    <row r="362" spans="1:14" s="74" customFormat="1" x14ac:dyDescent="0.3">
      <c r="A362" s="287" t="s">
        <v>456</v>
      </c>
      <c r="B362" s="288">
        <v>100</v>
      </c>
      <c r="C362" s="109" t="s">
        <v>325</v>
      </c>
      <c r="D362" s="110" t="s">
        <v>90</v>
      </c>
      <c r="E362" s="111">
        <v>100</v>
      </c>
      <c r="F362" s="109" t="s">
        <v>325</v>
      </c>
      <c r="G362" s="110" t="s">
        <v>81</v>
      </c>
      <c r="H362" s="111">
        <v>100</v>
      </c>
      <c r="I362" s="109" t="s">
        <v>325</v>
      </c>
      <c r="J362" s="110" t="s">
        <v>509</v>
      </c>
      <c r="K362" s="111">
        <v>100</v>
      </c>
      <c r="L362" s="109" t="s">
        <v>325</v>
      </c>
      <c r="M362" s="110" t="s">
        <v>90</v>
      </c>
      <c r="N362" s="111">
        <v>100</v>
      </c>
    </row>
    <row r="363" spans="1:14" s="105" customFormat="1" x14ac:dyDescent="0.25">
      <c r="A363" s="289"/>
      <c r="B363" s="290"/>
      <c r="C363" s="356" t="s">
        <v>82</v>
      </c>
      <c r="D363" s="356"/>
      <c r="E363" s="114">
        <f>SUM(E358:E362)</f>
        <v>595</v>
      </c>
      <c r="F363" s="356" t="s">
        <v>82</v>
      </c>
      <c r="G363" s="356"/>
      <c r="H363" s="114">
        <f>SUM(H358:H362)</f>
        <v>595</v>
      </c>
      <c r="I363" s="356" t="s">
        <v>82</v>
      </c>
      <c r="J363" s="356"/>
      <c r="K363" s="114">
        <f>SUM(K358:K362)</f>
        <v>595</v>
      </c>
      <c r="L363" s="356" t="s">
        <v>82</v>
      </c>
      <c r="M363" s="356"/>
      <c r="N363" s="114">
        <f>SUM(N358:N362)</f>
        <v>595</v>
      </c>
    </row>
    <row r="364" spans="1:14" s="74" customFormat="1" ht="49.5" x14ac:dyDescent="0.3">
      <c r="A364" s="287" t="s">
        <v>457</v>
      </c>
      <c r="B364" s="288">
        <v>60</v>
      </c>
      <c r="C364" s="109" t="s">
        <v>549</v>
      </c>
      <c r="D364" s="110" t="s">
        <v>275</v>
      </c>
      <c r="E364" s="111">
        <v>60</v>
      </c>
      <c r="F364" s="109" t="s">
        <v>490</v>
      </c>
      <c r="G364" s="110" t="s">
        <v>257</v>
      </c>
      <c r="H364" s="111">
        <v>60</v>
      </c>
      <c r="I364" s="109" t="s">
        <v>608</v>
      </c>
      <c r="J364" s="110" t="s">
        <v>310</v>
      </c>
      <c r="K364" s="111">
        <v>60</v>
      </c>
      <c r="L364" s="109" t="s">
        <v>422</v>
      </c>
      <c r="M364" s="110" t="s">
        <v>625</v>
      </c>
      <c r="N364" s="111">
        <v>60</v>
      </c>
    </row>
    <row r="365" spans="1:14" s="74" customFormat="1" ht="33" x14ac:dyDescent="0.3">
      <c r="A365" s="287" t="s">
        <v>582</v>
      </c>
      <c r="B365" s="288">
        <v>200</v>
      </c>
      <c r="C365" s="121" t="s">
        <v>583</v>
      </c>
      <c r="D365" s="110" t="s">
        <v>215</v>
      </c>
      <c r="E365" s="111">
        <v>220</v>
      </c>
      <c r="F365" s="109" t="s">
        <v>533</v>
      </c>
      <c r="G365" s="110" t="s">
        <v>534</v>
      </c>
      <c r="H365" s="111">
        <v>200</v>
      </c>
      <c r="I365" s="109" t="s">
        <v>461</v>
      </c>
      <c r="J365" s="110" t="s">
        <v>532</v>
      </c>
      <c r="K365" s="111">
        <v>200</v>
      </c>
      <c r="L365" s="121" t="s">
        <v>583</v>
      </c>
      <c r="M365" s="110" t="s">
        <v>215</v>
      </c>
      <c r="N365" s="111">
        <v>220</v>
      </c>
    </row>
    <row r="366" spans="1:14" s="74" customFormat="1" ht="33" x14ac:dyDescent="0.3">
      <c r="A366" s="287" t="s">
        <v>516</v>
      </c>
      <c r="B366" s="288">
        <v>90</v>
      </c>
      <c r="C366" s="113" t="s">
        <v>517</v>
      </c>
      <c r="D366" s="110" t="s">
        <v>316</v>
      </c>
      <c r="E366" s="111">
        <v>95</v>
      </c>
      <c r="F366" s="113" t="s">
        <v>716</v>
      </c>
      <c r="G366" s="110" t="s">
        <v>717</v>
      </c>
      <c r="H366" s="111">
        <v>95</v>
      </c>
      <c r="I366" s="113" t="s">
        <v>718</v>
      </c>
      <c r="J366" s="110" t="s">
        <v>719</v>
      </c>
      <c r="K366" s="111">
        <v>95</v>
      </c>
      <c r="L366" s="113" t="s">
        <v>517</v>
      </c>
      <c r="M366" s="110" t="s">
        <v>316</v>
      </c>
      <c r="N366" s="111">
        <v>95</v>
      </c>
    </row>
    <row r="367" spans="1:14" s="74" customFormat="1" ht="49.5" x14ac:dyDescent="0.3">
      <c r="A367" s="287" t="s">
        <v>522</v>
      </c>
      <c r="B367" s="288">
        <v>150</v>
      </c>
      <c r="C367" s="116" t="s">
        <v>525</v>
      </c>
      <c r="D367" s="110" t="s">
        <v>292</v>
      </c>
      <c r="E367" s="111">
        <v>150</v>
      </c>
      <c r="F367" s="109" t="s">
        <v>524</v>
      </c>
      <c r="G367" s="110" t="s">
        <v>297</v>
      </c>
      <c r="H367" s="111">
        <v>150</v>
      </c>
      <c r="I367" s="113" t="s">
        <v>523</v>
      </c>
      <c r="J367" s="110" t="s">
        <v>263</v>
      </c>
      <c r="K367" s="111">
        <v>150</v>
      </c>
      <c r="L367" s="116" t="s">
        <v>525</v>
      </c>
      <c r="M367" s="110" t="s">
        <v>292</v>
      </c>
      <c r="N367" s="111">
        <v>150</v>
      </c>
    </row>
    <row r="368" spans="1:14" s="74" customFormat="1" ht="66" x14ac:dyDescent="0.3">
      <c r="A368" s="287" t="s">
        <v>475</v>
      </c>
      <c r="B368" s="288">
        <v>180</v>
      </c>
      <c r="C368" s="109" t="s">
        <v>476</v>
      </c>
      <c r="D368" s="110" t="s">
        <v>84</v>
      </c>
      <c r="E368" s="111">
        <v>200</v>
      </c>
      <c r="F368" s="109" t="s">
        <v>477</v>
      </c>
      <c r="G368" s="110" t="s">
        <v>224</v>
      </c>
      <c r="H368" s="111">
        <v>200</v>
      </c>
      <c r="I368" s="109" t="s">
        <v>477</v>
      </c>
      <c r="J368" s="110" t="s">
        <v>105</v>
      </c>
      <c r="K368" s="111">
        <v>200</v>
      </c>
      <c r="L368" s="109" t="s">
        <v>476</v>
      </c>
      <c r="M368" s="110" t="s">
        <v>84</v>
      </c>
      <c r="N368" s="111">
        <v>200</v>
      </c>
    </row>
    <row r="369" spans="1:14" s="74" customFormat="1" ht="49.5" x14ac:dyDescent="0.3">
      <c r="A369" s="287" t="s">
        <v>455</v>
      </c>
      <c r="B369" s="288">
        <v>20</v>
      </c>
      <c r="C369" s="113"/>
      <c r="D369" s="110" t="s">
        <v>244</v>
      </c>
      <c r="E369" s="111">
        <v>20</v>
      </c>
      <c r="F369" s="113"/>
      <c r="G369" s="110" t="s">
        <v>244</v>
      </c>
      <c r="H369" s="111">
        <v>20</v>
      </c>
      <c r="I369" s="113"/>
      <c r="J369" s="110" t="s">
        <v>244</v>
      </c>
      <c r="K369" s="111">
        <v>20</v>
      </c>
      <c r="L369" s="113"/>
      <c r="M369" s="110" t="s">
        <v>244</v>
      </c>
      <c r="N369" s="111">
        <v>20</v>
      </c>
    </row>
    <row r="370" spans="1:14" s="74" customFormat="1" ht="33" x14ac:dyDescent="0.3">
      <c r="A370" s="287" t="s">
        <v>479</v>
      </c>
      <c r="B370" s="288">
        <v>40</v>
      </c>
      <c r="C370" s="113"/>
      <c r="D370" s="110" t="s">
        <v>250</v>
      </c>
      <c r="E370" s="111">
        <v>50</v>
      </c>
      <c r="F370" s="113"/>
      <c r="G370" s="110" t="s">
        <v>250</v>
      </c>
      <c r="H370" s="111">
        <v>50</v>
      </c>
      <c r="I370" s="113"/>
      <c r="J370" s="110" t="s">
        <v>250</v>
      </c>
      <c r="K370" s="111">
        <v>50</v>
      </c>
      <c r="L370" s="113"/>
      <c r="M370" s="110" t="s">
        <v>250</v>
      </c>
      <c r="N370" s="111">
        <v>50</v>
      </c>
    </row>
    <row r="371" spans="1:14" s="74" customFormat="1" x14ac:dyDescent="0.3">
      <c r="A371" s="287" t="s">
        <v>456</v>
      </c>
      <c r="B371" s="288">
        <v>100</v>
      </c>
      <c r="C371" s="109" t="s">
        <v>325</v>
      </c>
      <c r="D371" s="110" t="s">
        <v>81</v>
      </c>
      <c r="E371" s="111">
        <v>100</v>
      </c>
      <c r="F371" s="109" t="s">
        <v>325</v>
      </c>
      <c r="G371" s="110" t="s">
        <v>509</v>
      </c>
      <c r="H371" s="111">
        <v>100</v>
      </c>
      <c r="I371" s="109" t="s">
        <v>325</v>
      </c>
      <c r="J371" s="110" t="s">
        <v>251</v>
      </c>
      <c r="K371" s="111">
        <v>100</v>
      </c>
      <c r="L371" s="109" t="s">
        <v>325</v>
      </c>
      <c r="M371" s="110" t="s">
        <v>81</v>
      </c>
      <c r="N371" s="111">
        <v>100</v>
      </c>
    </row>
    <row r="372" spans="1:14" s="105" customFormat="1" x14ac:dyDescent="0.25">
      <c r="A372" s="289"/>
      <c r="B372" s="290"/>
      <c r="C372" s="356" t="s">
        <v>86</v>
      </c>
      <c r="D372" s="356"/>
      <c r="E372" s="114">
        <f>SUM(E364:E371)</f>
        <v>895</v>
      </c>
      <c r="F372" s="356" t="s">
        <v>86</v>
      </c>
      <c r="G372" s="356"/>
      <c r="H372" s="114">
        <f>SUM(H364:H371)</f>
        <v>875</v>
      </c>
      <c r="I372" s="356" t="s">
        <v>86</v>
      </c>
      <c r="J372" s="356"/>
      <c r="K372" s="114">
        <f>SUM(K364:K371)</f>
        <v>875</v>
      </c>
      <c r="L372" s="356" t="s">
        <v>86</v>
      </c>
      <c r="M372" s="356"/>
      <c r="N372" s="114">
        <f>SUM(N364:N371)</f>
        <v>895</v>
      </c>
    </row>
    <row r="373" spans="1:14" s="74" customFormat="1" x14ac:dyDescent="0.3">
      <c r="A373" s="287" t="s">
        <v>510</v>
      </c>
      <c r="B373" s="288">
        <v>50</v>
      </c>
      <c r="C373" s="113" t="s">
        <v>511</v>
      </c>
      <c r="D373" s="110" t="s">
        <v>261</v>
      </c>
      <c r="E373" s="111">
        <v>75</v>
      </c>
      <c r="F373" s="109" t="s">
        <v>512</v>
      </c>
      <c r="G373" s="110" t="s">
        <v>282</v>
      </c>
      <c r="H373" s="111">
        <v>80</v>
      </c>
      <c r="I373" s="113"/>
      <c r="J373" s="110" t="s">
        <v>114</v>
      </c>
      <c r="K373" s="111">
        <v>75</v>
      </c>
      <c r="L373" s="113" t="s">
        <v>511</v>
      </c>
      <c r="M373" s="110" t="s">
        <v>261</v>
      </c>
      <c r="N373" s="111">
        <v>75</v>
      </c>
    </row>
    <row r="374" spans="1:14" s="74" customFormat="1" ht="33" x14ac:dyDescent="0.3">
      <c r="A374" s="287" t="s">
        <v>508</v>
      </c>
      <c r="B374" s="288">
        <v>180</v>
      </c>
      <c r="C374" s="116"/>
      <c r="D374" s="110" t="s">
        <v>260</v>
      </c>
      <c r="E374" s="111">
        <v>200</v>
      </c>
      <c r="F374" s="116"/>
      <c r="G374" s="110" t="s">
        <v>260</v>
      </c>
      <c r="H374" s="111">
        <v>200</v>
      </c>
      <c r="I374" s="116"/>
      <c r="J374" s="110" t="s">
        <v>260</v>
      </c>
      <c r="K374" s="111">
        <v>200</v>
      </c>
      <c r="L374" s="116"/>
      <c r="M374" s="110" t="s">
        <v>260</v>
      </c>
      <c r="N374" s="111">
        <v>200</v>
      </c>
    </row>
    <row r="375" spans="1:14" s="74" customFormat="1" x14ac:dyDescent="0.3">
      <c r="A375" s="287" t="s">
        <v>456</v>
      </c>
      <c r="B375" s="288">
        <v>100</v>
      </c>
      <c r="C375" s="113" t="s">
        <v>325</v>
      </c>
      <c r="D375" s="110" t="s">
        <v>251</v>
      </c>
      <c r="E375" s="111">
        <v>150</v>
      </c>
      <c r="F375" s="113" t="s">
        <v>325</v>
      </c>
      <c r="G375" s="110" t="s">
        <v>90</v>
      </c>
      <c r="H375" s="111">
        <v>150</v>
      </c>
      <c r="I375" s="113" t="s">
        <v>325</v>
      </c>
      <c r="J375" s="110" t="s">
        <v>238</v>
      </c>
      <c r="K375" s="111">
        <v>150</v>
      </c>
      <c r="L375" s="113" t="s">
        <v>325</v>
      </c>
      <c r="M375" s="110" t="s">
        <v>251</v>
      </c>
      <c r="N375" s="111">
        <v>150</v>
      </c>
    </row>
    <row r="376" spans="1:14" s="105" customFormat="1" x14ac:dyDescent="0.25">
      <c r="A376" s="289"/>
      <c r="B376" s="290"/>
      <c r="C376" s="356" t="s">
        <v>130</v>
      </c>
      <c r="D376" s="356"/>
      <c r="E376" s="114">
        <f>SUM(E373:E375)</f>
        <v>425</v>
      </c>
      <c r="F376" s="356" t="s">
        <v>130</v>
      </c>
      <c r="G376" s="356"/>
      <c r="H376" s="114">
        <f>SUM(H373:H375)</f>
        <v>430</v>
      </c>
      <c r="I376" s="356" t="s">
        <v>130</v>
      </c>
      <c r="J376" s="356"/>
      <c r="K376" s="114">
        <f>SUM(K373:K375)</f>
        <v>425</v>
      </c>
      <c r="L376" s="356" t="s">
        <v>130</v>
      </c>
      <c r="M376" s="356"/>
      <c r="N376" s="114">
        <f>SUM(N373:N375)</f>
        <v>425</v>
      </c>
    </row>
    <row r="377" spans="1:14" s="105" customFormat="1" x14ac:dyDescent="0.25">
      <c r="A377" s="289"/>
      <c r="B377" s="290"/>
      <c r="C377" s="356" t="s">
        <v>720</v>
      </c>
      <c r="D377" s="356"/>
      <c r="E377" s="115">
        <f>E363+E372+E376</f>
        <v>1915</v>
      </c>
      <c r="F377" s="356" t="s">
        <v>720</v>
      </c>
      <c r="G377" s="356"/>
      <c r="H377" s="115">
        <f>H363+H372+H376</f>
        <v>1900</v>
      </c>
      <c r="I377" s="356" t="s">
        <v>720</v>
      </c>
      <c r="J377" s="356"/>
      <c r="K377" s="115">
        <f>K363+K372+K376</f>
        <v>1895</v>
      </c>
      <c r="L377" s="356" t="s">
        <v>720</v>
      </c>
      <c r="M377" s="356"/>
      <c r="N377" s="115">
        <f>N363+N372+N376</f>
        <v>1915</v>
      </c>
    </row>
    <row r="378" spans="1:14" s="112" customFormat="1" x14ac:dyDescent="0.25">
      <c r="A378" s="287" t="s">
        <v>445</v>
      </c>
      <c r="B378" s="288">
        <v>10</v>
      </c>
      <c r="C378" s="109" t="s">
        <v>320</v>
      </c>
      <c r="D378" s="110" t="s">
        <v>79</v>
      </c>
      <c r="E378" s="111">
        <v>10</v>
      </c>
      <c r="F378" s="109" t="s">
        <v>320</v>
      </c>
      <c r="G378" s="110" t="s">
        <v>79</v>
      </c>
      <c r="H378" s="111">
        <v>10</v>
      </c>
      <c r="I378" s="109" t="s">
        <v>320</v>
      </c>
      <c r="J378" s="110" t="s">
        <v>79</v>
      </c>
      <c r="K378" s="111">
        <v>10</v>
      </c>
      <c r="L378" s="109" t="s">
        <v>320</v>
      </c>
      <c r="M378" s="110" t="s">
        <v>79</v>
      </c>
      <c r="N378" s="111">
        <v>10</v>
      </c>
    </row>
    <row r="379" spans="1:14" s="112" customFormat="1" x14ac:dyDescent="0.25">
      <c r="A379" s="287" t="s">
        <v>445</v>
      </c>
      <c r="B379" s="288">
        <v>10</v>
      </c>
      <c r="C379" s="109" t="s">
        <v>321</v>
      </c>
      <c r="D379" s="110" t="s">
        <v>80</v>
      </c>
      <c r="E379" s="111">
        <v>15</v>
      </c>
      <c r="F379" s="109" t="s">
        <v>321</v>
      </c>
      <c r="G379" s="110" t="s">
        <v>80</v>
      </c>
      <c r="H379" s="111">
        <v>15</v>
      </c>
      <c r="I379" s="109" t="s">
        <v>321</v>
      </c>
      <c r="J379" s="110" t="s">
        <v>80</v>
      </c>
      <c r="K379" s="111">
        <v>15</v>
      </c>
      <c r="L379" s="109" t="s">
        <v>321</v>
      </c>
      <c r="M379" s="110" t="s">
        <v>80</v>
      </c>
      <c r="N379" s="111">
        <v>15</v>
      </c>
    </row>
    <row r="380" spans="1:14" s="112" customFormat="1" x14ac:dyDescent="0.25">
      <c r="A380" s="287" t="s">
        <v>178</v>
      </c>
      <c r="B380" s="288">
        <v>40</v>
      </c>
      <c r="C380" s="109" t="s">
        <v>322</v>
      </c>
      <c r="D380" s="110" t="s">
        <v>168</v>
      </c>
      <c r="E380" s="111">
        <v>40</v>
      </c>
      <c r="F380" s="109" t="s">
        <v>544</v>
      </c>
      <c r="G380" s="110" t="s">
        <v>545</v>
      </c>
      <c r="H380" s="111">
        <v>40</v>
      </c>
      <c r="I380" s="109" t="s">
        <v>663</v>
      </c>
      <c r="J380" s="110" t="s">
        <v>664</v>
      </c>
      <c r="K380" s="111">
        <v>40</v>
      </c>
      <c r="L380" s="109" t="s">
        <v>322</v>
      </c>
      <c r="M380" s="110" t="s">
        <v>168</v>
      </c>
      <c r="N380" s="111">
        <v>40</v>
      </c>
    </row>
    <row r="381" spans="1:14" s="74" customFormat="1" ht="49.5" x14ac:dyDescent="0.3">
      <c r="A381" s="287" t="s">
        <v>446</v>
      </c>
      <c r="B381" s="288">
        <v>150</v>
      </c>
      <c r="C381" s="109" t="s">
        <v>548</v>
      </c>
      <c r="D381" s="110" t="s">
        <v>317</v>
      </c>
      <c r="E381" s="111">
        <v>210</v>
      </c>
      <c r="F381" s="109" t="s">
        <v>448</v>
      </c>
      <c r="G381" s="110" t="s">
        <v>196</v>
      </c>
      <c r="H381" s="111">
        <v>210</v>
      </c>
      <c r="I381" s="109" t="s">
        <v>589</v>
      </c>
      <c r="J381" s="110" t="s">
        <v>193</v>
      </c>
      <c r="K381" s="111">
        <v>210</v>
      </c>
      <c r="L381" s="109" t="s">
        <v>548</v>
      </c>
      <c r="M381" s="110" t="s">
        <v>317</v>
      </c>
      <c r="N381" s="111">
        <v>210</v>
      </c>
    </row>
    <row r="382" spans="1:14" s="74" customFormat="1" ht="49.5" x14ac:dyDescent="0.3">
      <c r="A382" s="287" t="s">
        <v>451</v>
      </c>
      <c r="B382" s="288">
        <v>180</v>
      </c>
      <c r="C382" s="109" t="s">
        <v>452</v>
      </c>
      <c r="D382" s="110" t="s">
        <v>14</v>
      </c>
      <c r="E382" s="111">
        <v>200</v>
      </c>
      <c r="F382" s="109" t="s">
        <v>488</v>
      </c>
      <c r="G382" s="110" t="s">
        <v>46</v>
      </c>
      <c r="H382" s="111">
        <v>200</v>
      </c>
      <c r="I382" s="109" t="s">
        <v>580</v>
      </c>
      <c r="J382" s="110" t="s">
        <v>15</v>
      </c>
      <c r="K382" s="111">
        <v>200</v>
      </c>
      <c r="L382" s="109" t="s">
        <v>452</v>
      </c>
      <c r="M382" s="110" t="s">
        <v>14</v>
      </c>
      <c r="N382" s="111">
        <v>200</v>
      </c>
    </row>
    <row r="383" spans="1:14" s="74" customFormat="1" ht="49.5" x14ac:dyDescent="0.3">
      <c r="A383" s="287" t="s">
        <v>455</v>
      </c>
      <c r="B383" s="288">
        <v>30</v>
      </c>
      <c r="C383" s="113"/>
      <c r="D383" s="110" t="s">
        <v>244</v>
      </c>
      <c r="E383" s="111">
        <v>40</v>
      </c>
      <c r="F383" s="113"/>
      <c r="G383" s="110" t="s">
        <v>244</v>
      </c>
      <c r="H383" s="111">
        <v>40</v>
      </c>
      <c r="I383" s="113"/>
      <c r="J383" s="110" t="s">
        <v>244</v>
      </c>
      <c r="K383" s="111">
        <v>40</v>
      </c>
      <c r="L383" s="113"/>
      <c r="M383" s="110" t="s">
        <v>244</v>
      </c>
      <c r="N383" s="111">
        <v>40</v>
      </c>
    </row>
    <row r="384" spans="1:14" s="74" customFormat="1" x14ac:dyDescent="0.3">
      <c r="A384" s="287" t="s">
        <v>456</v>
      </c>
      <c r="B384" s="288">
        <v>100</v>
      </c>
      <c r="C384" s="109" t="s">
        <v>325</v>
      </c>
      <c r="D384" s="110" t="s">
        <v>81</v>
      </c>
      <c r="E384" s="111">
        <v>100</v>
      </c>
      <c r="F384" s="109" t="s">
        <v>325</v>
      </c>
      <c r="G384" s="110" t="s">
        <v>103</v>
      </c>
      <c r="H384" s="111">
        <v>100</v>
      </c>
      <c r="I384" s="109" t="s">
        <v>325</v>
      </c>
      <c r="J384" s="110" t="s">
        <v>90</v>
      </c>
      <c r="K384" s="111">
        <v>100</v>
      </c>
      <c r="L384" s="109" t="s">
        <v>325</v>
      </c>
      <c r="M384" s="110" t="s">
        <v>81</v>
      </c>
      <c r="N384" s="111">
        <v>100</v>
      </c>
    </row>
    <row r="385" spans="1:14" s="105" customFormat="1" x14ac:dyDescent="0.25">
      <c r="A385" s="289"/>
      <c r="B385" s="290"/>
      <c r="C385" s="356" t="s">
        <v>82</v>
      </c>
      <c r="D385" s="356"/>
      <c r="E385" s="114">
        <f>SUM(E381:E384)</f>
        <v>550</v>
      </c>
      <c r="F385" s="356" t="s">
        <v>82</v>
      </c>
      <c r="G385" s="356"/>
      <c r="H385" s="114">
        <f>SUM(H381:H384)</f>
        <v>550</v>
      </c>
      <c r="I385" s="356" t="s">
        <v>82</v>
      </c>
      <c r="J385" s="356"/>
      <c r="K385" s="114">
        <f>SUM(K381:K384)</f>
        <v>550</v>
      </c>
      <c r="L385" s="356" t="s">
        <v>82</v>
      </c>
      <c r="M385" s="356"/>
      <c r="N385" s="114">
        <f>SUM(N381:N384)</f>
        <v>550</v>
      </c>
    </row>
    <row r="386" spans="1:14" s="74" customFormat="1" ht="49.5" x14ac:dyDescent="0.3">
      <c r="A386" s="287" t="s">
        <v>457</v>
      </c>
      <c r="B386" s="288">
        <v>60</v>
      </c>
      <c r="C386" s="109" t="s">
        <v>490</v>
      </c>
      <c r="D386" s="110" t="s">
        <v>257</v>
      </c>
      <c r="E386" s="111">
        <v>60</v>
      </c>
      <c r="F386" s="109" t="s">
        <v>378</v>
      </c>
      <c r="G386" s="110" t="s">
        <v>300</v>
      </c>
      <c r="H386" s="111">
        <v>60</v>
      </c>
      <c r="I386" s="109" t="s">
        <v>609</v>
      </c>
      <c r="J386" s="110" t="s">
        <v>298</v>
      </c>
      <c r="K386" s="111">
        <v>60</v>
      </c>
      <c r="L386" s="109" t="s">
        <v>434</v>
      </c>
      <c r="M386" s="110" t="s">
        <v>721</v>
      </c>
      <c r="N386" s="111">
        <v>60</v>
      </c>
    </row>
    <row r="387" spans="1:14" s="74" customFormat="1" ht="33" x14ac:dyDescent="0.3">
      <c r="A387" s="287" t="s">
        <v>582</v>
      </c>
      <c r="B387" s="288">
        <v>200</v>
      </c>
      <c r="C387" s="109" t="s">
        <v>722</v>
      </c>
      <c r="D387" s="110" t="s">
        <v>318</v>
      </c>
      <c r="E387" s="111">
        <v>220</v>
      </c>
      <c r="F387" s="109" t="s">
        <v>461</v>
      </c>
      <c r="G387" s="110" t="s">
        <v>532</v>
      </c>
      <c r="H387" s="111">
        <v>200</v>
      </c>
      <c r="I387" s="113" t="s">
        <v>583</v>
      </c>
      <c r="J387" s="110" t="s">
        <v>389</v>
      </c>
      <c r="K387" s="111">
        <v>200</v>
      </c>
      <c r="L387" s="109" t="s">
        <v>722</v>
      </c>
      <c r="M387" s="110" t="s">
        <v>318</v>
      </c>
      <c r="N387" s="111">
        <v>220</v>
      </c>
    </row>
    <row r="388" spans="1:14" s="74" customFormat="1" ht="49.5" x14ac:dyDescent="0.3">
      <c r="A388" s="287" t="s">
        <v>557</v>
      </c>
      <c r="B388" s="288">
        <v>90</v>
      </c>
      <c r="C388" s="109" t="s">
        <v>558</v>
      </c>
      <c r="D388" s="110" t="s">
        <v>271</v>
      </c>
      <c r="E388" s="111">
        <v>90</v>
      </c>
      <c r="F388" s="113" t="s">
        <v>675</v>
      </c>
      <c r="G388" s="110" t="s">
        <v>304</v>
      </c>
      <c r="H388" s="111">
        <v>95</v>
      </c>
      <c r="I388" s="113" t="s">
        <v>676</v>
      </c>
      <c r="J388" s="110" t="s">
        <v>677</v>
      </c>
      <c r="K388" s="111">
        <v>95</v>
      </c>
      <c r="L388" s="109" t="s">
        <v>558</v>
      </c>
      <c r="M388" s="110" t="s">
        <v>271</v>
      </c>
      <c r="N388" s="111">
        <v>90</v>
      </c>
    </row>
    <row r="389" spans="1:14" s="74" customFormat="1" ht="33" x14ac:dyDescent="0.3">
      <c r="A389" s="287" t="s">
        <v>470</v>
      </c>
      <c r="B389" s="288">
        <v>150</v>
      </c>
      <c r="C389" s="109" t="s">
        <v>472</v>
      </c>
      <c r="D389" s="110" t="s">
        <v>285</v>
      </c>
      <c r="E389" s="111">
        <v>150</v>
      </c>
      <c r="F389" s="109" t="s">
        <v>723</v>
      </c>
      <c r="G389" s="110" t="s">
        <v>724</v>
      </c>
      <c r="H389" s="111">
        <v>150</v>
      </c>
      <c r="I389" s="109" t="s">
        <v>471</v>
      </c>
      <c r="J389" s="110" t="s">
        <v>725</v>
      </c>
      <c r="K389" s="111">
        <v>150</v>
      </c>
      <c r="L389" s="109" t="s">
        <v>472</v>
      </c>
      <c r="M389" s="110" t="s">
        <v>285</v>
      </c>
      <c r="N389" s="111">
        <v>150</v>
      </c>
    </row>
    <row r="390" spans="1:14" s="74" customFormat="1" ht="66" x14ac:dyDescent="0.3">
      <c r="A390" s="287" t="s">
        <v>475</v>
      </c>
      <c r="B390" s="288">
        <v>180</v>
      </c>
      <c r="C390" s="109" t="s">
        <v>477</v>
      </c>
      <c r="D390" s="110" t="s">
        <v>105</v>
      </c>
      <c r="E390" s="111">
        <v>200</v>
      </c>
      <c r="F390" s="109" t="s">
        <v>476</v>
      </c>
      <c r="G390" s="110" t="s">
        <v>84</v>
      </c>
      <c r="H390" s="111">
        <v>200</v>
      </c>
      <c r="I390" s="109" t="s">
        <v>477</v>
      </c>
      <c r="J390" s="110" t="s">
        <v>224</v>
      </c>
      <c r="K390" s="111">
        <v>200</v>
      </c>
      <c r="L390" s="109" t="s">
        <v>477</v>
      </c>
      <c r="M390" s="110" t="s">
        <v>105</v>
      </c>
      <c r="N390" s="111">
        <v>200</v>
      </c>
    </row>
    <row r="391" spans="1:14" s="74" customFormat="1" ht="49.5" x14ac:dyDescent="0.3">
      <c r="A391" s="287" t="s">
        <v>455</v>
      </c>
      <c r="B391" s="288">
        <v>20</v>
      </c>
      <c r="C391" s="113"/>
      <c r="D391" s="110" t="s">
        <v>244</v>
      </c>
      <c r="E391" s="111">
        <v>20</v>
      </c>
      <c r="F391" s="113"/>
      <c r="G391" s="110" t="s">
        <v>244</v>
      </c>
      <c r="H391" s="111">
        <v>20</v>
      </c>
      <c r="I391" s="113"/>
      <c r="J391" s="110" t="s">
        <v>244</v>
      </c>
      <c r="K391" s="111">
        <v>20</v>
      </c>
      <c r="L391" s="113"/>
      <c r="M391" s="110" t="s">
        <v>244</v>
      </c>
      <c r="N391" s="111">
        <v>20</v>
      </c>
    </row>
    <row r="392" spans="1:14" s="74" customFormat="1" ht="33" x14ac:dyDescent="0.3">
      <c r="A392" s="287" t="s">
        <v>479</v>
      </c>
      <c r="B392" s="288">
        <v>40</v>
      </c>
      <c r="C392" s="113"/>
      <c r="D392" s="110" t="s">
        <v>250</v>
      </c>
      <c r="E392" s="111">
        <v>50</v>
      </c>
      <c r="F392" s="113"/>
      <c r="G392" s="110" t="s">
        <v>250</v>
      </c>
      <c r="H392" s="111">
        <v>50</v>
      </c>
      <c r="I392" s="113"/>
      <c r="J392" s="110" t="s">
        <v>250</v>
      </c>
      <c r="K392" s="111">
        <v>50</v>
      </c>
      <c r="L392" s="113"/>
      <c r="M392" s="110" t="s">
        <v>250</v>
      </c>
      <c r="N392" s="111">
        <v>50</v>
      </c>
    </row>
    <row r="393" spans="1:14" s="74" customFormat="1" x14ac:dyDescent="0.3">
      <c r="A393" s="287" t="s">
        <v>456</v>
      </c>
      <c r="B393" s="288">
        <v>100</v>
      </c>
      <c r="C393" s="109" t="s">
        <v>325</v>
      </c>
      <c r="D393" s="110" t="s">
        <v>90</v>
      </c>
      <c r="E393" s="111">
        <v>100</v>
      </c>
      <c r="F393" s="109" t="s">
        <v>325</v>
      </c>
      <c r="G393" s="110" t="s">
        <v>251</v>
      </c>
      <c r="H393" s="111">
        <v>100</v>
      </c>
      <c r="I393" s="109" t="s">
        <v>325</v>
      </c>
      <c r="J393" s="110" t="s">
        <v>81</v>
      </c>
      <c r="K393" s="111">
        <v>100</v>
      </c>
      <c r="L393" s="109" t="s">
        <v>325</v>
      </c>
      <c r="M393" s="110" t="s">
        <v>90</v>
      </c>
      <c r="N393" s="111">
        <v>100</v>
      </c>
    </row>
    <row r="394" spans="1:14" s="105" customFormat="1" x14ac:dyDescent="0.25">
      <c r="A394" s="289"/>
      <c r="B394" s="290"/>
      <c r="C394" s="356" t="s">
        <v>86</v>
      </c>
      <c r="D394" s="356"/>
      <c r="E394" s="114">
        <f>SUM(E386:E393)</f>
        <v>890</v>
      </c>
      <c r="F394" s="356" t="s">
        <v>86</v>
      </c>
      <c r="G394" s="356"/>
      <c r="H394" s="114">
        <f>SUM(H386:H393)</f>
        <v>875</v>
      </c>
      <c r="I394" s="356" t="s">
        <v>86</v>
      </c>
      <c r="J394" s="356"/>
      <c r="K394" s="114">
        <f>SUM(K386:K393)</f>
        <v>875</v>
      </c>
      <c r="L394" s="356" t="s">
        <v>86</v>
      </c>
      <c r="M394" s="356"/>
      <c r="N394" s="114">
        <f>SUM(N386:N393)</f>
        <v>890</v>
      </c>
    </row>
    <row r="395" spans="1:14" s="74" customFormat="1" ht="33" x14ac:dyDescent="0.3">
      <c r="A395" s="287" t="s">
        <v>484</v>
      </c>
      <c r="B395" s="288">
        <v>50</v>
      </c>
      <c r="C395" s="113" t="s">
        <v>487</v>
      </c>
      <c r="D395" s="110" t="s">
        <v>266</v>
      </c>
      <c r="E395" s="111">
        <v>75</v>
      </c>
      <c r="F395" s="113" t="s">
        <v>649</v>
      </c>
      <c r="G395" s="110" t="s">
        <v>650</v>
      </c>
      <c r="H395" s="111">
        <v>75</v>
      </c>
      <c r="I395" s="113" t="s">
        <v>541</v>
      </c>
      <c r="J395" s="110" t="s">
        <v>542</v>
      </c>
      <c r="K395" s="111">
        <v>75</v>
      </c>
      <c r="L395" s="113" t="s">
        <v>487</v>
      </c>
      <c r="M395" s="110" t="s">
        <v>266</v>
      </c>
      <c r="N395" s="111">
        <v>75</v>
      </c>
    </row>
    <row r="396" spans="1:14" s="74" customFormat="1" ht="33" x14ac:dyDescent="0.3">
      <c r="A396" s="287" t="s">
        <v>482</v>
      </c>
      <c r="B396" s="288">
        <v>180</v>
      </c>
      <c r="C396" s="123"/>
      <c r="D396" s="110" t="s">
        <v>295</v>
      </c>
      <c r="E396" s="111">
        <v>200</v>
      </c>
      <c r="F396" s="123"/>
      <c r="G396" s="110" t="s">
        <v>243</v>
      </c>
      <c r="H396" s="111">
        <v>200</v>
      </c>
      <c r="I396" s="123"/>
      <c r="J396" s="110" t="s">
        <v>288</v>
      </c>
      <c r="K396" s="111">
        <v>200</v>
      </c>
      <c r="L396" s="123"/>
      <c r="M396" s="110" t="s">
        <v>295</v>
      </c>
      <c r="N396" s="111">
        <v>200</v>
      </c>
    </row>
    <row r="397" spans="1:14" s="74" customFormat="1" x14ac:dyDescent="0.3">
      <c r="A397" s="287" t="s">
        <v>456</v>
      </c>
      <c r="B397" s="288">
        <v>100</v>
      </c>
      <c r="C397" s="113" t="s">
        <v>325</v>
      </c>
      <c r="D397" s="110" t="s">
        <v>245</v>
      </c>
      <c r="E397" s="111">
        <v>100</v>
      </c>
      <c r="F397" s="113" t="s">
        <v>325</v>
      </c>
      <c r="G397" s="110" t="s">
        <v>103</v>
      </c>
      <c r="H397" s="111">
        <v>100</v>
      </c>
      <c r="I397" s="113" t="s">
        <v>325</v>
      </c>
      <c r="J397" s="110" t="s">
        <v>238</v>
      </c>
      <c r="K397" s="111">
        <v>100</v>
      </c>
      <c r="L397" s="113" t="s">
        <v>325</v>
      </c>
      <c r="M397" s="110" t="s">
        <v>245</v>
      </c>
      <c r="N397" s="111">
        <v>100</v>
      </c>
    </row>
    <row r="398" spans="1:14" s="105" customFormat="1" x14ac:dyDescent="0.25">
      <c r="A398" s="289"/>
      <c r="B398" s="290"/>
      <c r="C398" s="356" t="s">
        <v>130</v>
      </c>
      <c r="D398" s="356"/>
      <c r="E398" s="114">
        <f>SUM(E395:E397)</f>
        <v>375</v>
      </c>
      <c r="F398" s="356" t="s">
        <v>130</v>
      </c>
      <c r="G398" s="356"/>
      <c r="H398" s="114">
        <f>SUM(H395:H397)</f>
        <v>375</v>
      </c>
      <c r="I398" s="356" t="s">
        <v>130</v>
      </c>
      <c r="J398" s="356"/>
      <c r="K398" s="114">
        <f>SUM(K395:K397)</f>
        <v>375</v>
      </c>
      <c r="L398" s="356" t="s">
        <v>130</v>
      </c>
      <c r="M398" s="356"/>
      <c r="N398" s="114">
        <f>SUM(N395:N397)</f>
        <v>375</v>
      </c>
    </row>
    <row r="399" spans="1:14" s="105" customFormat="1" x14ac:dyDescent="0.25">
      <c r="A399" s="289"/>
      <c r="B399" s="290"/>
      <c r="C399" s="356" t="s">
        <v>726</v>
      </c>
      <c r="D399" s="356"/>
      <c r="E399" s="115">
        <f>E398+E394+E385</f>
        <v>1815</v>
      </c>
      <c r="F399" s="356" t="s">
        <v>726</v>
      </c>
      <c r="G399" s="356"/>
      <c r="H399" s="115">
        <f>H398+H394+H385</f>
        <v>1800</v>
      </c>
      <c r="I399" s="356" t="s">
        <v>726</v>
      </c>
      <c r="J399" s="356"/>
      <c r="K399" s="115">
        <f>K398+K394+K385</f>
        <v>1800</v>
      </c>
      <c r="L399" s="356" t="s">
        <v>726</v>
      </c>
      <c r="M399" s="356"/>
      <c r="N399" s="115">
        <f>N398+N394+N385</f>
        <v>1815</v>
      </c>
    </row>
    <row r="400" spans="1:14" s="74" customFormat="1" ht="33" x14ac:dyDescent="0.3">
      <c r="A400" s="287" t="s">
        <v>652</v>
      </c>
      <c r="B400" s="288">
        <v>90</v>
      </c>
      <c r="C400" s="113" t="s">
        <v>372</v>
      </c>
      <c r="D400" s="110" t="s">
        <v>296</v>
      </c>
      <c r="E400" s="111">
        <v>95</v>
      </c>
      <c r="F400" s="113" t="s">
        <v>372</v>
      </c>
      <c r="G400" s="110" t="s">
        <v>296</v>
      </c>
      <c r="H400" s="111">
        <v>95</v>
      </c>
      <c r="I400" s="113" t="s">
        <v>372</v>
      </c>
      <c r="J400" s="110" t="s">
        <v>653</v>
      </c>
      <c r="K400" s="111">
        <v>90</v>
      </c>
      <c r="L400" s="113" t="s">
        <v>372</v>
      </c>
      <c r="M400" s="110" t="s">
        <v>296</v>
      </c>
      <c r="N400" s="111">
        <v>95</v>
      </c>
    </row>
    <row r="401" spans="1:14" s="74" customFormat="1" ht="33" x14ac:dyDescent="0.3">
      <c r="A401" s="287" t="s">
        <v>470</v>
      </c>
      <c r="B401" s="288">
        <v>150</v>
      </c>
      <c r="C401" s="109" t="s">
        <v>472</v>
      </c>
      <c r="D401" s="110" t="s">
        <v>285</v>
      </c>
      <c r="E401" s="111">
        <v>150</v>
      </c>
      <c r="F401" s="109" t="s">
        <v>471</v>
      </c>
      <c r="G401" s="110" t="s">
        <v>83</v>
      </c>
      <c r="H401" s="111">
        <v>150</v>
      </c>
      <c r="I401" s="109" t="s">
        <v>727</v>
      </c>
      <c r="J401" s="110" t="s">
        <v>728</v>
      </c>
      <c r="K401" s="111">
        <v>150</v>
      </c>
      <c r="L401" s="109" t="s">
        <v>472</v>
      </c>
      <c r="M401" s="110" t="s">
        <v>285</v>
      </c>
      <c r="N401" s="111">
        <v>150</v>
      </c>
    </row>
    <row r="402" spans="1:14" s="74" customFormat="1" ht="49.5" x14ac:dyDescent="0.3">
      <c r="A402" s="287" t="s">
        <v>451</v>
      </c>
      <c r="B402" s="288">
        <v>180</v>
      </c>
      <c r="C402" s="109" t="s">
        <v>580</v>
      </c>
      <c r="D402" s="110" t="s">
        <v>15</v>
      </c>
      <c r="E402" s="111">
        <v>200</v>
      </c>
      <c r="F402" s="113" t="s">
        <v>453</v>
      </c>
      <c r="G402" s="110" t="s">
        <v>95</v>
      </c>
      <c r="H402" s="111">
        <v>200</v>
      </c>
      <c r="I402" s="109" t="s">
        <v>452</v>
      </c>
      <c r="J402" s="110" t="s">
        <v>14</v>
      </c>
      <c r="K402" s="111">
        <v>200</v>
      </c>
      <c r="L402" s="109" t="s">
        <v>580</v>
      </c>
      <c r="M402" s="110" t="s">
        <v>15</v>
      </c>
      <c r="N402" s="111">
        <v>200</v>
      </c>
    </row>
    <row r="403" spans="1:14" s="74" customFormat="1" ht="49.5" x14ac:dyDescent="0.3">
      <c r="A403" s="287" t="s">
        <v>455</v>
      </c>
      <c r="B403" s="288">
        <v>30</v>
      </c>
      <c r="C403" s="113"/>
      <c r="D403" s="110" t="s">
        <v>244</v>
      </c>
      <c r="E403" s="111">
        <v>40</v>
      </c>
      <c r="F403" s="113"/>
      <c r="G403" s="110" t="s">
        <v>244</v>
      </c>
      <c r="H403" s="111">
        <v>40</v>
      </c>
      <c r="I403" s="113"/>
      <c r="J403" s="110" t="s">
        <v>244</v>
      </c>
      <c r="K403" s="111">
        <v>40</v>
      </c>
      <c r="L403" s="113"/>
      <c r="M403" s="110" t="s">
        <v>244</v>
      </c>
      <c r="N403" s="111">
        <v>40</v>
      </c>
    </row>
    <row r="404" spans="1:14" s="74" customFormat="1" x14ac:dyDescent="0.3">
      <c r="A404" s="287" t="s">
        <v>456</v>
      </c>
      <c r="B404" s="288">
        <v>100</v>
      </c>
      <c r="C404" s="109" t="s">
        <v>325</v>
      </c>
      <c r="D404" s="110" t="s">
        <v>90</v>
      </c>
      <c r="E404" s="111">
        <v>100</v>
      </c>
      <c r="F404" s="109" t="s">
        <v>325</v>
      </c>
      <c r="G404" s="110" t="s">
        <v>81</v>
      </c>
      <c r="H404" s="111">
        <v>100</v>
      </c>
      <c r="I404" s="109" t="s">
        <v>325</v>
      </c>
      <c r="J404" s="110" t="s">
        <v>251</v>
      </c>
      <c r="K404" s="111">
        <v>100</v>
      </c>
      <c r="L404" s="109" t="s">
        <v>325</v>
      </c>
      <c r="M404" s="110" t="s">
        <v>90</v>
      </c>
      <c r="N404" s="111">
        <v>100</v>
      </c>
    </row>
    <row r="405" spans="1:14" s="105" customFormat="1" x14ac:dyDescent="0.25">
      <c r="A405" s="289"/>
      <c r="B405" s="290"/>
      <c r="C405" s="356" t="s">
        <v>82</v>
      </c>
      <c r="D405" s="356"/>
      <c r="E405" s="114">
        <f>SUM(E400:E404)</f>
        <v>585</v>
      </c>
      <c r="F405" s="356" t="s">
        <v>82</v>
      </c>
      <c r="G405" s="356"/>
      <c r="H405" s="114">
        <f>SUM(H400:H404)</f>
        <v>585</v>
      </c>
      <c r="I405" s="356" t="s">
        <v>82</v>
      </c>
      <c r="J405" s="356"/>
      <c r="K405" s="114">
        <f>SUM(K400:K404)</f>
        <v>580</v>
      </c>
      <c r="L405" s="356" t="s">
        <v>82</v>
      </c>
      <c r="M405" s="356"/>
      <c r="N405" s="114">
        <f>SUM(N400:N404)</f>
        <v>585</v>
      </c>
    </row>
    <row r="406" spans="1:14" s="74" customFormat="1" ht="49.5" x14ac:dyDescent="0.3">
      <c r="A406" s="287" t="s">
        <v>457</v>
      </c>
      <c r="B406" s="288">
        <v>60</v>
      </c>
      <c r="C406" s="109" t="s">
        <v>609</v>
      </c>
      <c r="D406" s="110" t="s">
        <v>298</v>
      </c>
      <c r="E406" s="111">
        <v>60</v>
      </c>
      <c r="F406" s="109" t="s">
        <v>549</v>
      </c>
      <c r="G406" s="110" t="s">
        <v>275</v>
      </c>
      <c r="H406" s="111">
        <v>60</v>
      </c>
      <c r="I406" s="109" t="s">
        <v>490</v>
      </c>
      <c r="J406" s="110" t="s">
        <v>257</v>
      </c>
      <c r="K406" s="111">
        <v>60</v>
      </c>
      <c r="L406" s="109" t="s">
        <v>378</v>
      </c>
      <c r="M406" s="110" t="s">
        <v>300</v>
      </c>
      <c r="N406" s="111">
        <v>60</v>
      </c>
    </row>
    <row r="407" spans="1:14" s="74" customFormat="1" ht="33" x14ac:dyDescent="0.3">
      <c r="A407" s="287" t="s">
        <v>582</v>
      </c>
      <c r="B407" s="288">
        <v>200</v>
      </c>
      <c r="C407" s="113" t="s">
        <v>610</v>
      </c>
      <c r="D407" s="110" t="s">
        <v>217</v>
      </c>
      <c r="E407" s="111">
        <v>220</v>
      </c>
      <c r="F407" s="109" t="s">
        <v>462</v>
      </c>
      <c r="G407" s="110" t="s">
        <v>463</v>
      </c>
      <c r="H407" s="111">
        <v>200</v>
      </c>
      <c r="I407" s="109" t="s">
        <v>464</v>
      </c>
      <c r="J407" s="110" t="s">
        <v>465</v>
      </c>
      <c r="K407" s="111">
        <v>200</v>
      </c>
      <c r="L407" s="113" t="s">
        <v>610</v>
      </c>
      <c r="M407" s="110" t="s">
        <v>217</v>
      </c>
      <c r="N407" s="111">
        <v>220</v>
      </c>
    </row>
    <row r="408" spans="1:14" s="74" customFormat="1" ht="33" x14ac:dyDescent="0.3">
      <c r="A408" s="287" t="s">
        <v>535</v>
      </c>
      <c r="B408" s="288">
        <v>240</v>
      </c>
      <c r="C408" s="113" t="s">
        <v>537</v>
      </c>
      <c r="D408" s="110" t="s">
        <v>319</v>
      </c>
      <c r="E408" s="111">
        <v>240</v>
      </c>
      <c r="F408" s="109" t="s">
        <v>538</v>
      </c>
      <c r="G408" s="110" t="s">
        <v>307</v>
      </c>
      <c r="H408" s="111">
        <v>240</v>
      </c>
      <c r="I408" s="109" t="s">
        <v>536</v>
      </c>
      <c r="J408" s="110" t="s">
        <v>265</v>
      </c>
      <c r="K408" s="111">
        <v>245</v>
      </c>
      <c r="L408" s="113" t="s">
        <v>537</v>
      </c>
      <c r="M408" s="110" t="s">
        <v>319</v>
      </c>
      <c r="N408" s="111">
        <v>240</v>
      </c>
    </row>
    <row r="409" spans="1:14" s="74" customFormat="1" ht="66" x14ac:dyDescent="0.3">
      <c r="A409" s="287" t="s">
        <v>475</v>
      </c>
      <c r="B409" s="288">
        <v>180</v>
      </c>
      <c r="C409" s="109" t="s">
        <v>477</v>
      </c>
      <c r="D409" s="110" t="s">
        <v>224</v>
      </c>
      <c r="E409" s="111">
        <v>200</v>
      </c>
      <c r="F409" s="109" t="s">
        <v>477</v>
      </c>
      <c r="G409" s="110" t="s">
        <v>105</v>
      </c>
      <c r="H409" s="111">
        <v>200</v>
      </c>
      <c r="I409" s="109" t="s">
        <v>476</v>
      </c>
      <c r="J409" s="110" t="s">
        <v>84</v>
      </c>
      <c r="K409" s="111">
        <v>200</v>
      </c>
      <c r="L409" s="109" t="s">
        <v>477</v>
      </c>
      <c r="M409" s="110" t="s">
        <v>224</v>
      </c>
      <c r="N409" s="111">
        <v>200</v>
      </c>
    </row>
    <row r="410" spans="1:14" s="74" customFormat="1" ht="49.5" x14ac:dyDescent="0.3">
      <c r="A410" s="287" t="s">
        <v>455</v>
      </c>
      <c r="B410" s="288">
        <v>20</v>
      </c>
      <c r="C410" s="113"/>
      <c r="D410" s="110" t="s">
        <v>244</v>
      </c>
      <c r="E410" s="111">
        <v>20</v>
      </c>
      <c r="F410" s="113"/>
      <c r="G410" s="110" t="s">
        <v>244</v>
      </c>
      <c r="H410" s="111">
        <v>20</v>
      </c>
      <c r="I410" s="113"/>
      <c r="J410" s="110" t="s">
        <v>244</v>
      </c>
      <c r="K410" s="111">
        <v>20</v>
      </c>
      <c r="L410" s="113"/>
      <c r="M410" s="110" t="s">
        <v>244</v>
      </c>
      <c r="N410" s="111">
        <v>20</v>
      </c>
    </row>
    <row r="411" spans="1:14" s="74" customFormat="1" ht="33" x14ac:dyDescent="0.3">
      <c r="A411" s="287" t="s">
        <v>479</v>
      </c>
      <c r="B411" s="288">
        <v>40</v>
      </c>
      <c r="C411" s="113"/>
      <c r="D411" s="110" t="s">
        <v>250</v>
      </c>
      <c r="E411" s="111">
        <v>50</v>
      </c>
      <c r="F411" s="113"/>
      <c r="G411" s="110" t="s">
        <v>250</v>
      </c>
      <c r="H411" s="111">
        <v>50</v>
      </c>
      <c r="I411" s="113"/>
      <c r="J411" s="110" t="s">
        <v>250</v>
      </c>
      <c r="K411" s="111">
        <v>50</v>
      </c>
      <c r="L411" s="113"/>
      <c r="M411" s="110" t="s">
        <v>250</v>
      </c>
      <c r="N411" s="111">
        <v>50</v>
      </c>
    </row>
    <row r="412" spans="1:14" s="74" customFormat="1" x14ac:dyDescent="0.3">
      <c r="A412" s="287" t="s">
        <v>456</v>
      </c>
      <c r="B412" s="288">
        <v>100</v>
      </c>
      <c r="C412" s="109" t="s">
        <v>325</v>
      </c>
      <c r="D412" s="110" t="s">
        <v>81</v>
      </c>
      <c r="E412" s="111">
        <v>100</v>
      </c>
      <c r="F412" s="109" t="s">
        <v>325</v>
      </c>
      <c r="G412" s="110" t="s">
        <v>90</v>
      </c>
      <c r="H412" s="111">
        <v>100</v>
      </c>
      <c r="I412" s="109" t="s">
        <v>325</v>
      </c>
      <c r="J412" s="110" t="s">
        <v>103</v>
      </c>
      <c r="K412" s="111">
        <v>100</v>
      </c>
      <c r="L412" s="109" t="s">
        <v>325</v>
      </c>
      <c r="M412" s="110" t="s">
        <v>81</v>
      </c>
      <c r="N412" s="111">
        <v>100</v>
      </c>
    </row>
    <row r="413" spans="1:14" s="105" customFormat="1" x14ac:dyDescent="0.25">
      <c r="A413" s="289"/>
      <c r="B413" s="290"/>
      <c r="C413" s="356" t="s">
        <v>86</v>
      </c>
      <c r="D413" s="356"/>
      <c r="E413" s="114">
        <f>SUM(E406:E412)</f>
        <v>890</v>
      </c>
      <c r="F413" s="356" t="s">
        <v>86</v>
      </c>
      <c r="G413" s="356"/>
      <c r="H413" s="114">
        <f>SUM(H406:H412)</f>
        <v>870</v>
      </c>
      <c r="I413" s="356" t="s">
        <v>86</v>
      </c>
      <c r="J413" s="356"/>
      <c r="K413" s="114">
        <f>SUM(K406:K412)</f>
        <v>875</v>
      </c>
      <c r="L413" s="356" t="s">
        <v>86</v>
      </c>
      <c r="M413" s="356"/>
      <c r="N413" s="114">
        <f>SUM(N406:N412)</f>
        <v>890</v>
      </c>
    </row>
    <row r="414" spans="1:14" s="74" customFormat="1" ht="33" x14ac:dyDescent="0.3">
      <c r="A414" s="287" t="s">
        <v>658</v>
      </c>
      <c r="B414" s="288">
        <v>50</v>
      </c>
      <c r="C414" s="113" t="s">
        <v>376</v>
      </c>
      <c r="D414" s="110" t="s">
        <v>109</v>
      </c>
      <c r="E414" s="111">
        <v>55</v>
      </c>
      <c r="F414" s="113" t="s">
        <v>729</v>
      </c>
      <c r="G414" s="110" t="s">
        <v>730</v>
      </c>
      <c r="H414" s="111">
        <v>50</v>
      </c>
      <c r="I414" s="113" t="s">
        <v>376</v>
      </c>
      <c r="J414" s="110" t="s">
        <v>659</v>
      </c>
      <c r="K414" s="111">
        <v>50</v>
      </c>
      <c r="L414" s="113" t="s">
        <v>376</v>
      </c>
      <c r="M414" s="110" t="s">
        <v>109</v>
      </c>
      <c r="N414" s="111">
        <v>55</v>
      </c>
    </row>
    <row r="415" spans="1:14" s="74" customFormat="1" ht="49.5" x14ac:dyDescent="0.3">
      <c r="A415" s="287" t="s">
        <v>451</v>
      </c>
      <c r="B415" s="288">
        <v>180</v>
      </c>
      <c r="C415" s="113" t="s">
        <v>453</v>
      </c>
      <c r="D415" s="110" t="s">
        <v>95</v>
      </c>
      <c r="E415" s="111">
        <v>200</v>
      </c>
      <c r="F415" s="109" t="s">
        <v>580</v>
      </c>
      <c r="G415" s="110" t="s">
        <v>15</v>
      </c>
      <c r="H415" s="111">
        <v>200</v>
      </c>
      <c r="I415" s="113" t="s">
        <v>452</v>
      </c>
      <c r="J415" s="110" t="s">
        <v>101</v>
      </c>
      <c r="K415" s="111">
        <v>200</v>
      </c>
      <c r="L415" s="113" t="s">
        <v>453</v>
      </c>
      <c r="M415" s="110" t="s">
        <v>95</v>
      </c>
      <c r="N415" s="111">
        <v>200</v>
      </c>
    </row>
    <row r="416" spans="1:14" s="74" customFormat="1" x14ac:dyDescent="0.3">
      <c r="A416" s="287" t="s">
        <v>456</v>
      </c>
      <c r="B416" s="288">
        <v>100</v>
      </c>
      <c r="C416" s="109" t="s">
        <v>325</v>
      </c>
      <c r="D416" s="110" t="s">
        <v>90</v>
      </c>
      <c r="E416" s="111">
        <v>100</v>
      </c>
      <c r="F416" s="109" t="s">
        <v>325</v>
      </c>
      <c r="G416" s="110" t="s">
        <v>81</v>
      </c>
      <c r="H416" s="111">
        <v>100</v>
      </c>
      <c r="I416" s="109" t="s">
        <v>325</v>
      </c>
      <c r="J416" s="110" t="s">
        <v>509</v>
      </c>
      <c r="K416" s="111">
        <v>100</v>
      </c>
      <c r="L416" s="109" t="s">
        <v>325</v>
      </c>
      <c r="M416" s="110" t="s">
        <v>90</v>
      </c>
      <c r="N416" s="111">
        <v>100</v>
      </c>
    </row>
    <row r="417" spans="1:14" s="105" customFormat="1" x14ac:dyDescent="0.25">
      <c r="A417" s="289"/>
      <c r="B417" s="290"/>
      <c r="C417" s="356" t="s">
        <v>130</v>
      </c>
      <c r="D417" s="356"/>
      <c r="E417" s="114">
        <f>SUM(E414:E416)</f>
        <v>355</v>
      </c>
      <c r="F417" s="356" t="s">
        <v>130</v>
      </c>
      <c r="G417" s="356"/>
      <c r="H417" s="114">
        <f>SUM(H414:H416)</f>
        <v>350</v>
      </c>
      <c r="I417" s="356" t="s">
        <v>130</v>
      </c>
      <c r="J417" s="356"/>
      <c r="K417" s="114">
        <f>SUM(K414:K416)</f>
        <v>350</v>
      </c>
      <c r="L417" s="356" t="s">
        <v>130</v>
      </c>
      <c r="M417" s="356"/>
      <c r="N417" s="114">
        <f>SUM(N414:N416)</f>
        <v>355</v>
      </c>
    </row>
    <row r="418" spans="1:14" s="105" customFormat="1" ht="17.25" thickBot="1" x14ac:dyDescent="0.3">
      <c r="A418" s="291"/>
      <c r="B418" s="292"/>
      <c r="C418" s="357" t="s">
        <v>731</v>
      </c>
      <c r="D418" s="357"/>
      <c r="E418" s="124">
        <f>E405+E413+E417</f>
        <v>1830</v>
      </c>
      <c r="F418" s="357" t="s">
        <v>731</v>
      </c>
      <c r="G418" s="357"/>
      <c r="H418" s="124">
        <f>H405+H413+H417</f>
        <v>1805</v>
      </c>
      <c r="I418" s="357" t="s">
        <v>731</v>
      </c>
      <c r="J418" s="357"/>
      <c r="K418" s="124">
        <f>K405+K413+K417</f>
        <v>1805</v>
      </c>
      <c r="L418" s="357" t="s">
        <v>731</v>
      </c>
      <c r="M418" s="357"/>
      <c r="N418" s="124">
        <f>N405+N413+N417</f>
        <v>1830</v>
      </c>
    </row>
    <row r="420" spans="1:14" s="74" customFormat="1" x14ac:dyDescent="0.3">
      <c r="A420" s="354" t="s">
        <v>732</v>
      </c>
      <c r="B420" s="354"/>
      <c r="C420" s="354"/>
      <c r="D420" s="354"/>
      <c r="E420" s="354"/>
      <c r="F420" s="354"/>
      <c r="G420" s="354"/>
      <c r="H420" s="354"/>
      <c r="I420" s="354"/>
      <c r="J420" s="354"/>
      <c r="K420" s="354"/>
      <c r="L420" s="354"/>
      <c r="M420" s="354"/>
      <c r="N420" s="354"/>
    </row>
    <row r="421" spans="1:14" s="74" customFormat="1" x14ac:dyDescent="0.3">
      <c r="A421" s="355" t="s">
        <v>733</v>
      </c>
      <c r="B421" s="355"/>
      <c r="C421" s="355"/>
      <c r="D421" s="355"/>
      <c r="E421" s="355"/>
      <c r="F421" s="355"/>
      <c r="G421" s="355"/>
      <c r="H421" s="355"/>
      <c r="I421" s="355"/>
      <c r="J421" s="355"/>
      <c r="K421" s="355"/>
      <c r="L421" s="355"/>
      <c r="M421" s="355"/>
      <c r="N421" s="355"/>
    </row>
  </sheetData>
  <mergeCells count="338">
    <mergeCell ref="N4:N6"/>
    <mergeCell ref="M1:N1"/>
    <mergeCell ref="A2:N2"/>
    <mergeCell ref="D4:D6"/>
    <mergeCell ref="E4:E6"/>
    <mergeCell ref="F4:F6"/>
    <mergeCell ref="G4:G6"/>
    <mergeCell ref="H4:H6"/>
    <mergeCell ref="A3:A6"/>
    <mergeCell ref="B3:B6"/>
    <mergeCell ref="C3:C6"/>
    <mergeCell ref="C14:D14"/>
    <mergeCell ref="F14:G14"/>
    <mergeCell ref="I14:J14"/>
    <mergeCell ref="L14:M14"/>
    <mergeCell ref="C23:D23"/>
    <mergeCell ref="F23:G23"/>
    <mergeCell ref="I23:J23"/>
    <mergeCell ref="L23:M23"/>
    <mergeCell ref="I4:I6"/>
    <mergeCell ref="J4:J6"/>
    <mergeCell ref="K4:K6"/>
    <mergeCell ref="L4:L6"/>
    <mergeCell ref="M4:M6"/>
    <mergeCell ref="C34:D34"/>
    <mergeCell ref="F34:G34"/>
    <mergeCell ref="I34:J34"/>
    <mergeCell ref="L34:M34"/>
    <mergeCell ref="C42:D42"/>
    <mergeCell ref="F42:G42"/>
    <mergeCell ref="I42:J42"/>
    <mergeCell ref="L42:M42"/>
    <mergeCell ref="C27:D27"/>
    <mergeCell ref="F27:G27"/>
    <mergeCell ref="I27:J27"/>
    <mergeCell ref="L27:M27"/>
    <mergeCell ref="C28:D28"/>
    <mergeCell ref="F28:G28"/>
    <mergeCell ref="I28:J28"/>
    <mergeCell ref="L28:M28"/>
    <mergeCell ref="C54:D54"/>
    <mergeCell ref="F54:G54"/>
    <mergeCell ref="I54:J54"/>
    <mergeCell ref="L54:M54"/>
    <mergeCell ref="C62:D62"/>
    <mergeCell ref="F62:G62"/>
    <mergeCell ref="I62:J62"/>
    <mergeCell ref="L62:M62"/>
    <mergeCell ref="C46:D46"/>
    <mergeCell ref="F46:G46"/>
    <mergeCell ref="I46:J46"/>
    <mergeCell ref="L46:M46"/>
    <mergeCell ref="C47:D47"/>
    <mergeCell ref="F47:G47"/>
    <mergeCell ref="I47:J47"/>
    <mergeCell ref="L47:M47"/>
    <mergeCell ref="C75:D75"/>
    <mergeCell ref="F75:G75"/>
    <mergeCell ref="I75:J75"/>
    <mergeCell ref="L75:M75"/>
    <mergeCell ref="C84:D84"/>
    <mergeCell ref="F84:G84"/>
    <mergeCell ref="I84:J84"/>
    <mergeCell ref="L84:M84"/>
    <mergeCell ref="C66:D66"/>
    <mergeCell ref="F66:G66"/>
    <mergeCell ref="I66:J66"/>
    <mergeCell ref="L66:M66"/>
    <mergeCell ref="C67:D67"/>
    <mergeCell ref="F67:G67"/>
    <mergeCell ref="I67:J67"/>
    <mergeCell ref="L67:M67"/>
    <mergeCell ref="C96:D96"/>
    <mergeCell ref="F96:G96"/>
    <mergeCell ref="I96:J96"/>
    <mergeCell ref="L96:M96"/>
    <mergeCell ref="C104:D104"/>
    <mergeCell ref="F104:G104"/>
    <mergeCell ref="I104:J104"/>
    <mergeCell ref="L104:M104"/>
    <mergeCell ref="C88:D88"/>
    <mergeCell ref="F88:G88"/>
    <mergeCell ref="I88:J88"/>
    <mergeCell ref="L88:M88"/>
    <mergeCell ref="C89:D89"/>
    <mergeCell ref="F89:G89"/>
    <mergeCell ref="I89:J89"/>
    <mergeCell ref="L89:M89"/>
    <mergeCell ref="C117:D117"/>
    <mergeCell ref="F117:G117"/>
    <mergeCell ref="I117:J117"/>
    <mergeCell ref="L117:M117"/>
    <mergeCell ref="C126:D126"/>
    <mergeCell ref="F126:G126"/>
    <mergeCell ref="I126:J126"/>
    <mergeCell ref="L126:M126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37:D137"/>
    <mergeCell ref="F137:G137"/>
    <mergeCell ref="I137:J137"/>
    <mergeCell ref="L137:M137"/>
    <mergeCell ref="C145:D145"/>
    <mergeCell ref="F145:G145"/>
    <mergeCell ref="I145:J145"/>
    <mergeCell ref="L145:M145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57:D157"/>
    <mergeCell ref="F157:G157"/>
    <mergeCell ref="I157:J157"/>
    <mergeCell ref="L157:M157"/>
    <mergeCell ref="C166:D166"/>
    <mergeCell ref="F166:G166"/>
    <mergeCell ref="I166:J166"/>
    <mergeCell ref="L166:M166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79:D179"/>
    <mergeCell ref="F179:G179"/>
    <mergeCell ref="I179:J179"/>
    <mergeCell ref="L179:M179"/>
    <mergeCell ref="C188:D188"/>
    <mergeCell ref="F188:G188"/>
    <mergeCell ref="I188:J188"/>
    <mergeCell ref="L188:M188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99:D199"/>
    <mergeCell ref="F199:G199"/>
    <mergeCell ref="I199:J199"/>
    <mergeCell ref="L199:M199"/>
    <mergeCell ref="C207:D207"/>
    <mergeCell ref="F207:G207"/>
    <mergeCell ref="I207:J207"/>
    <mergeCell ref="L207:M207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220:D220"/>
    <mergeCell ref="F220:G220"/>
    <mergeCell ref="I220:J220"/>
    <mergeCell ref="L220:M220"/>
    <mergeCell ref="C229:D229"/>
    <mergeCell ref="F229:G229"/>
    <mergeCell ref="I229:J229"/>
    <mergeCell ref="L229:M229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240:D240"/>
    <mergeCell ref="F240:G240"/>
    <mergeCell ref="I240:J240"/>
    <mergeCell ref="L240:M240"/>
    <mergeCell ref="C249:D249"/>
    <mergeCell ref="F249:G249"/>
    <mergeCell ref="I249:J249"/>
    <mergeCell ref="L249:M249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61:D261"/>
    <mergeCell ref="F261:G261"/>
    <mergeCell ref="I261:J261"/>
    <mergeCell ref="L261:M261"/>
    <mergeCell ref="C269:D269"/>
    <mergeCell ref="F269:G269"/>
    <mergeCell ref="I269:J269"/>
    <mergeCell ref="L269:M269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82:D282"/>
    <mergeCell ref="F282:G282"/>
    <mergeCell ref="I282:J282"/>
    <mergeCell ref="L282:M282"/>
    <mergeCell ref="C290:D290"/>
    <mergeCell ref="F290:G290"/>
    <mergeCell ref="I290:J290"/>
    <mergeCell ref="L290:M290"/>
    <mergeCell ref="C273:D273"/>
    <mergeCell ref="F273:G273"/>
    <mergeCell ref="I273:J273"/>
    <mergeCell ref="L273:M273"/>
    <mergeCell ref="C274:D274"/>
    <mergeCell ref="F274:G274"/>
    <mergeCell ref="I274:J274"/>
    <mergeCell ref="L274:M274"/>
    <mergeCell ref="C302:D302"/>
    <mergeCell ref="F302:G302"/>
    <mergeCell ref="I302:J302"/>
    <mergeCell ref="L302:M302"/>
    <mergeCell ref="C311:D311"/>
    <mergeCell ref="F311:G311"/>
    <mergeCell ref="I311:J311"/>
    <mergeCell ref="L311:M311"/>
    <mergeCell ref="C294:D294"/>
    <mergeCell ref="F294:G294"/>
    <mergeCell ref="I294:J294"/>
    <mergeCell ref="L294:M294"/>
    <mergeCell ref="C295:D295"/>
    <mergeCell ref="F295:G295"/>
    <mergeCell ref="I295:J295"/>
    <mergeCell ref="L295:M295"/>
    <mergeCell ref="C324:D324"/>
    <mergeCell ref="F324:G324"/>
    <mergeCell ref="I324:J324"/>
    <mergeCell ref="L324:M324"/>
    <mergeCell ref="C333:D333"/>
    <mergeCell ref="F333:G333"/>
    <mergeCell ref="I333:J333"/>
    <mergeCell ref="L333:M333"/>
    <mergeCell ref="C315:D315"/>
    <mergeCell ref="F315:G315"/>
    <mergeCell ref="I315:J315"/>
    <mergeCell ref="L315:M315"/>
    <mergeCell ref="C316:D316"/>
    <mergeCell ref="F316:G316"/>
    <mergeCell ref="I316:J316"/>
    <mergeCell ref="L316:M316"/>
    <mergeCell ref="C344:D344"/>
    <mergeCell ref="F344:G344"/>
    <mergeCell ref="I344:J344"/>
    <mergeCell ref="L344:M344"/>
    <mergeCell ref="C352:D352"/>
    <mergeCell ref="F352:G352"/>
    <mergeCell ref="I352:J352"/>
    <mergeCell ref="L352:M352"/>
    <mergeCell ref="C337:D337"/>
    <mergeCell ref="F337:G337"/>
    <mergeCell ref="I337:J337"/>
    <mergeCell ref="L337:M337"/>
    <mergeCell ref="C338:D338"/>
    <mergeCell ref="F338:G338"/>
    <mergeCell ref="I338:J338"/>
    <mergeCell ref="L338:M338"/>
    <mergeCell ref="C363:D363"/>
    <mergeCell ref="F363:G363"/>
    <mergeCell ref="I363:J363"/>
    <mergeCell ref="L363:M363"/>
    <mergeCell ref="C372:D372"/>
    <mergeCell ref="F372:G372"/>
    <mergeCell ref="I372:J372"/>
    <mergeCell ref="L372:M372"/>
    <mergeCell ref="C356:D356"/>
    <mergeCell ref="F356:G356"/>
    <mergeCell ref="I356:J356"/>
    <mergeCell ref="L356:M356"/>
    <mergeCell ref="C357:D357"/>
    <mergeCell ref="F357:G357"/>
    <mergeCell ref="I357:J357"/>
    <mergeCell ref="L357:M357"/>
    <mergeCell ref="C385:D385"/>
    <mergeCell ref="F385:G385"/>
    <mergeCell ref="I385:J385"/>
    <mergeCell ref="L385:M385"/>
    <mergeCell ref="C394:D394"/>
    <mergeCell ref="F394:G394"/>
    <mergeCell ref="I394:J394"/>
    <mergeCell ref="L394:M394"/>
    <mergeCell ref="C376:D376"/>
    <mergeCell ref="F376:G376"/>
    <mergeCell ref="I376:J376"/>
    <mergeCell ref="L376:M376"/>
    <mergeCell ref="C377:D377"/>
    <mergeCell ref="F377:G377"/>
    <mergeCell ref="I377:J377"/>
    <mergeCell ref="L377:M377"/>
    <mergeCell ref="C405:D405"/>
    <mergeCell ref="F405:G405"/>
    <mergeCell ref="I405:J405"/>
    <mergeCell ref="L405:M405"/>
    <mergeCell ref="C413:D413"/>
    <mergeCell ref="F413:G413"/>
    <mergeCell ref="I413:J413"/>
    <mergeCell ref="L413:M413"/>
    <mergeCell ref="C398:D398"/>
    <mergeCell ref="F398:G398"/>
    <mergeCell ref="I398:J398"/>
    <mergeCell ref="L398:M398"/>
    <mergeCell ref="C399:D399"/>
    <mergeCell ref="F399:G399"/>
    <mergeCell ref="I399:J399"/>
    <mergeCell ref="L399:M399"/>
    <mergeCell ref="A420:N420"/>
    <mergeCell ref="A421:N421"/>
    <mergeCell ref="C417:D417"/>
    <mergeCell ref="F417:G417"/>
    <mergeCell ref="I417:J417"/>
    <mergeCell ref="L417:M417"/>
    <mergeCell ref="C418:D418"/>
    <mergeCell ref="F418:G418"/>
    <mergeCell ref="I418:J418"/>
    <mergeCell ref="L418:M4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Меню</vt:lpstr>
      <vt:lpstr>Показатели ХЭХ</vt:lpstr>
      <vt:lpstr>ПВиЭЦ СанПиН</vt:lpstr>
      <vt:lpstr>ПВиЭЦ КрайСевер</vt:lpstr>
      <vt:lpstr>Выполнение норм</vt:lpstr>
      <vt:lpstr>Обоснование ХЭХ зима</vt:lpstr>
      <vt:lpstr>Адекватный ХЭХ лето</vt:lpstr>
      <vt:lpstr>Сезонные замены</vt:lpstr>
      <vt:lpstr>Варианты реализации</vt:lpstr>
      <vt:lpstr>структура</vt:lpstr>
      <vt:lpstr>Расчет ХЭХ нормы СанПиН 3590-20</vt:lpstr>
      <vt:lpstr>Лист1</vt:lpstr>
      <vt:lpstr>'ПВиЭЦ КрайСевер'!Область_печати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шк</cp:lastModifiedBy>
  <cp:lastPrinted>2022-08-09T00:28:19Z</cp:lastPrinted>
  <dcterms:created xsi:type="dcterms:W3CDTF">2022-06-12T21:17:01Z</dcterms:created>
  <dcterms:modified xsi:type="dcterms:W3CDTF">2022-08-30T22:13:06Z</dcterms:modified>
</cp:coreProperties>
</file>